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JULIO" sheetId="1" r:id="rId4"/>
    <sheet name="Detalle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<sst xmlns="http://schemas.openxmlformats.org/spreadsheetml/2006/main" uniqueCount="138">
  <si>
    <t>INDICADOR POR PROYECTO HONORARIOS JULIO - 2012</t>
  </si>
  <si>
    <t>GYC
(1)</t>
  </si>
  <si>
    <t>PROYECTO
(2)</t>
  </si>
  <si>
    <t>PROPUESTA
(3)</t>
  </si>
  <si>
    <t>PROGRAMADO
(4)</t>
  </si>
  <si>
    <t>EJECUTADO MES</t>
  </si>
  <si>
    <t>EJECUTADO ACUMULADO</t>
  </si>
  <si>
    <t>AVANCE EJECUCIÓN</t>
  </si>
  <si>
    <t>INDICADORES</t>
  </si>
  <si>
    <t>HOJA DE TIEMPO
(5)</t>
  </si>
  <si>
    <t>Ponderación
(6)</t>
  </si>
  <si>
    <t>NÓMINA
(7)</t>
  </si>
  <si>
    <t>HONORARIOS EXTERNOS</t>
  </si>
  <si>
    <t xml:space="preserve">Total mes
(10)=(7)+(9) </t>
  </si>
  <si>
    <t>HOJA DE TIEMPO
(11)</t>
  </si>
  <si>
    <t>HONORARIOS EXTERNOS
(12)</t>
  </si>
  <si>
    <t>TOTAL
(13)=(11)+(12)</t>
  </si>
  <si>
    <t xml:space="preserve">Avance mes
(14)=(10)/(4) </t>
  </si>
  <si>
    <t>Valor del mes según avance
(15)=(14)*(3)</t>
  </si>
  <si>
    <t>Ejec. Acum./Program.
(16)=(13)/(4)</t>
  </si>
  <si>
    <t>Ejec. Acum./Av. Propu.
(17)=(13)/(3)</t>
  </si>
  <si>
    <t>Descripción
(8)</t>
  </si>
  <si>
    <t>Valor
(9)</t>
  </si>
  <si>
    <t>0712-1987</t>
  </si>
  <si>
    <t xml:space="preserve"> ANALISIS  Y  EG MURO DE CONTENCIÃN</t>
  </si>
  <si>
    <t>Impresión informes y papeleria</t>
  </si>
  <si>
    <t>Utilización Software Especializado</t>
  </si>
  <si>
    <t>0712-1980</t>
  </si>
  <si>
    <t>EE Actualizacion 1 SI K14 060 nordeste A - ICEIN</t>
  </si>
  <si>
    <t>0712-1979</t>
  </si>
  <si>
    <t>EG Protección torre 79 - Empresa de Energia de Bta</t>
  </si>
  <si>
    <t>0612-1978</t>
  </si>
  <si>
    <t>EE S.I.  K9 900 Bucaramanga-Cucuta</t>
  </si>
  <si>
    <t>0612-1976</t>
  </si>
  <si>
    <t>ES Actualizacion Estudio de suelos plazas - GRU</t>
  </si>
  <si>
    <t>0612-1975</t>
  </si>
  <si>
    <t>Actualización de Est. 4 SI Honda - Mani - PROCOPAL</t>
  </si>
  <si>
    <t>0612-1973</t>
  </si>
  <si>
    <t>ES Actua. Est. Suelos Lote San Rafael - FORJAR</t>
  </si>
  <si>
    <t>0612-1972</t>
  </si>
  <si>
    <t>ES Estudio de suelos Casa mesadeyeguas Anapo - ER</t>
  </si>
  <si>
    <t>0612-1969</t>
  </si>
  <si>
    <t>Revisión diseños Transversal pacifico - PEDELTA</t>
  </si>
  <si>
    <t>0612-1966</t>
  </si>
  <si>
    <t>EE 8 SITIOS INESTABLES ROSAS DE LA SI - ING. VIAS</t>
  </si>
  <si>
    <t>0612-1965</t>
  </si>
  <si>
    <t>EE Estudio de estabilidad PR28 000 - C. PROMEVIAS</t>
  </si>
  <si>
    <t>0612-1961</t>
  </si>
  <si>
    <t>Campañas de Lectura de instrumentacion - AAD SAS</t>
  </si>
  <si>
    <t>0512-1952</t>
  </si>
  <si>
    <t>ACOMPAÑAMIENTO OPERACIÓN CUNE - CSO</t>
  </si>
  <si>
    <t>0512-1951</t>
  </si>
  <si>
    <t>EE 1 S.I. PR 58 350 - C PANAMERICANA</t>
  </si>
  <si>
    <t>0512-1950</t>
  </si>
  <si>
    <t>ES Estudio de suelos confirmación - CONCRESCOL</t>
  </si>
  <si>
    <t>0512-1947</t>
  </si>
  <si>
    <t>Actualizacion plano de amenazas - ALCALDIA VILLETA</t>
  </si>
  <si>
    <t>0512-1940</t>
  </si>
  <si>
    <t>DP Diseño de pavimento Aruba - SPIRAL</t>
  </si>
  <si>
    <t>0512-1937</t>
  </si>
  <si>
    <t>ES Est. de suelos y geológicos 4 puentes - PEDELTA</t>
  </si>
  <si>
    <t>0412-1929</t>
  </si>
  <si>
    <t>ES Estudios de suelos 4 puentes -- PL INGENIERIA</t>
  </si>
  <si>
    <t>0412-1922</t>
  </si>
  <si>
    <t>ES Estudios geológicos de 3 puentes - PL ING.</t>
  </si>
  <si>
    <t>0412-1918</t>
  </si>
  <si>
    <t>EE 11 SITIOS INESTABLES BTA-LA MESA - DEVISAB</t>
  </si>
  <si>
    <t>0312-1909</t>
  </si>
  <si>
    <t>EE 16 Sitios Inestables - COVIANDES</t>
  </si>
  <si>
    <t>Visitas</t>
  </si>
  <si>
    <t>0212-1890</t>
  </si>
  <si>
    <t>ERM Proyecto de vivienda Chapinero  - INGENAL</t>
  </si>
  <si>
    <t>0112-1882</t>
  </si>
  <si>
    <t>DP Calle 80 entres varias KR - MHC</t>
  </si>
  <si>
    <t>0112-1875</t>
  </si>
  <si>
    <t>PIT 52 Pruebas de integridad de pilot - COVIANDES</t>
  </si>
  <si>
    <t>0112-1874</t>
  </si>
  <si>
    <t>ACOM Tecnico Vias Regionales DEVISAB</t>
  </si>
  <si>
    <t>0112-1870</t>
  </si>
  <si>
    <t>EE 3 sitios inestables Calle 170</t>
  </si>
  <si>
    <t>0112-1867</t>
  </si>
  <si>
    <t>EE, INS, Revision de taludes y de Pavimento</t>
  </si>
  <si>
    <t>0112-1862</t>
  </si>
  <si>
    <t>EE del K20 500 AL 21 700 VÍA VILLETA - HONDA</t>
  </si>
  <si>
    <t>1111-1849</t>
  </si>
  <si>
    <t>DIAGNOSTICO A EJECUTAR EN EL 2012 -UTMVB</t>
  </si>
  <si>
    <t>1111-1844</t>
  </si>
  <si>
    <t>ES PUENTES CORTIJO VIEJO - CSO</t>
  </si>
  <si>
    <t>0611-1764</t>
  </si>
  <si>
    <t>AC Acompañamiento Tecnico - CSO</t>
  </si>
  <si>
    <t>1210-1691</t>
  </si>
  <si>
    <t>ERL Viaductos K13 045 y  K13 350  B/manga</t>
  </si>
  <si>
    <t>0209-1439</t>
  </si>
  <si>
    <t>DP DG Malla Vial Grupo 5 Bogota</t>
  </si>
  <si>
    <t>Acompañamiento durante construcción</t>
  </si>
  <si>
    <t>Diseño espacio público</t>
  </si>
  <si>
    <t>HONORARIOS</t>
  </si>
  <si>
    <t>Diseño redes secas tramos rojos</t>
  </si>
  <si>
    <t>Topografo</t>
  </si>
  <si>
    <t>Ajuste diseño geometrico</t>
  </si>
  <si>
    <t>Concepto CCTV</t>
  </si>
  <si>
    <t>Concepto hidráulico</t>
  </si>
  <si>
    <t>Diseño hidraulico vias hasta 500m</t>
  </si>
  <si>
    <t>Diseño Geometrico</t>
  </si>
  <si>
    <t>Autocertificación de redes</t>
  </si>
  <si>
    <t>Otros</t>
  </si>
  <si>
    <t>Total</t>
  </si>
  <si>
    <t>Total Proyectos</t>
  </si>
  <si>
    <t>NOMINA</t>
  </si>
  <si>
    <t>CEV</t>
  </si>
  <si>
    <t>INDICADOR HONORARIOS - 2012</t>
  </si>
  <si>
    <t xml:space="preserve">MES (1) </t>
  </si>
  <si>
    <t>HOJA DE TIEMPO (2)</t>
  </si>
  <si>
    <t>INGENIERIA (3)</t>
  </si>
  <si>
    <t>ADMINISTRACION
(4)</t>
  </si>
  <si>
    <t>COSTO HONORARIOS EXTERNOS (5)</t>
  </si>
  <si>
    <t>TOTAL COSTOS HONORARIOS
(6)=(3)+(5)</t>
  </si>
  <si>
    <t>HONORARIOS FACTURADOS (7)</t>
  </si>
  <si>
    <t>VALOR PROGRAMADO (8)</t>
  </si>
  <si>
    <t>VREAL/   VFACTURADO (9)=(6)/(7)</t>
  </si>
  <si>
    <t>VREAL/   VPROGRAMADO (10)=(6)/(8)</t>
  </si>
  <si>
    <t>NÓMINA</t>
  </si>
  <si>
    <t>AUXILIOS</t>
  </si>
  <si>
    <t>BONIFICACIONES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</si>
  <si>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</si>
  <si>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</si>
  <si>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</si>
  <si>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</si>
  <si>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</si>
  <si>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</si>
  <si>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</si>
  <si>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</si>
  <si>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</si>
  <si>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</si>
  <si>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</si>
  <si>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</si>
  <si>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</si>
  <si>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 MES</t>
  </si>
</sst>
</file>

<file path=xl/styles.xml><?xml version="1.0" encoding="utf-8"?>
<styleSheet xmlns="http://schemas.openxmlformats.org/spreadsheetml/2006/main" xml:space="preserve">
  <numFmts count="5">
    <numFmt numFmtId="164" formatCode="_-&quot;$&quot;* #,##0_-;\-&quot;$&quot;* #,##0_-;_-&quot;$&quot;* &quot;-&quot;??_-;_-@_-"/>
    <numFmt numFmtId="165" formatCode="&quot;$&quot;#,##0_);\(&quot;$&quot;#,##0\)"/>
    <numFmt numFmtId="166" formatCode="&quot;$&quot;#,##0;[Red]\-&quot;$&quot;#,##0"/>
    <numFmt numFmtId="167" formatCode="_ &quot;$&quot;\ * #,##0.00_ ;_ &quot;$&quot;\ * \-#,##0.00_ ;_ &quot;$&quot;\ * &quot;-&quot;??_ ;_ @_ "/>
    <numFmt numFmtId="168" formatCode="$#,##0_-"/>
  </numFmts>
  <fonts count="7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MS Sans Serif"/>
      <sz val="10"/>
      <b val="0"/>
      <i val="0"/>
      <u val="none"/>
      <strike val="0"/>
      <color rgb="00000000"/>
    </font>
    <font>
      <name val="Arial"/>
      <sz val="10"/>
      <b val="1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9"/>
      <b val="1"/>
      <i val="0"/>
      <u val="none"/>
      <strike val="0"/>
      <color rgb="FF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medium">
        <color rgb="FF000000"/>
      </right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medium">
        <color rgb="FF000000"/>
      </right>
      <top style="dashed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6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164" fillId="2" borderId="2" applyFont="0" applyNumberFormat="1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44" fillId="2" borderId="3" applyFont="0" applyNumberFormat="1" applyFill="0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164" fillId="2" borderId="3" applyFont="0" applyNumberFormat="1" applyFill="0" applyBorder="1" applyAlignment="0">
      <alignment horizontal="general" vertical="bottom" textRotation="0" wrapText="false" shrinkToFit="false"/>
    </xf>
    <xf xfId="0" fontId="0" numFmtId="9" fillId="2" borderId="3" applyFont="0" applyNumberFormat="1" applyFill="0" applyBorder="1" applyAlignment="1">
      <alignment horizontal="center" vertical="bottom" textRotation="0" wrapText="false" shrinkToFit="false"/>
    </xf>
    <xf xfId="0" fontId="0" numFmtId="9" fillId="2" borderId="4" applyFont="0" applyNumberFormat="1" applyFill="0" applyBorder="1" applyAlignment="1">
      <alignment horizontal="center" vertical="bottom" textRotation="0" wrapText="false" shrinkToFit="false"/>
    </xf>
    <xf xfId="0" fontId="2" numFmtId="49" fillId="2" borderId="5" applyFont="1" applyNumberFormat="1" applyFill="0" applyBorder="1" applyAlignment="1">
      <alignment horizontal="center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9" fillId="2" borderId="6" applyFont="0" applyNumberFormat="1" applyFill="0" applyBorder="1" applyAlignment="1">
      <alignment horizontal="center" vertical="bottom" textRotation="0" wrapText="false" shrinkToFit="false"/>
    </xf>
    <xf xfId="0" fontId="0" numFmtId="9" fillId="2" borderId="7" applyFont="0" applyNumberFormat="1" applyFill="0" applyBorder="1" applyAlignment="1">
      <alignment horizontal="center" vertical="bottom" textRotation="0" wrapText="false" shrinkToFit="false"/>
    </xf>
    <xf xfId="0" fontId="0" numFmtId="49" fillId="2" borderId="5" applyFont="0" applyNumberFormat="1" applyFill="0" applyBorder="1" applyAlignment="1">
      <alignment horizontal="center" vertical="bottom" textRotation="0" wrapText="false" shrinkToFit="false"/>
    </xf>
    <xf xfId="0" fontId="3" numFmtId="165" fillId="2" borderId="6" applyFont="1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164" fillId="3" borderId="6" applyFont="0" applyNumberFormat="1" applyFill="1" applyBorder="1" applyAlignment="0">
      <alignment horizontal="general" vertical="bottom" textRotation="0" wrapText="false" shrinkToFit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0" numFmtId="166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164" fillId="2" borderId="6" applyFont="0" applyNumberFormat="1" applyFill="0" applyBorder="1" applyAlignment="0">
      <alignment horizontal="general" vertical="bottom" textRotation="0" wrapText="false" shrinkToFit="false"/>
    </xf>
    <xf xfId="0" fontId="0" numFmtId="44" fillId="2" borderId="6" applyFont="0" applyNumberFormat="1" applyFill="0" applyBorder="1" applyAlignment="0">
      <alignment horizontal="general" vertical="bottom" textRotation="0" wrapText="false" shrinkToFit="false"/>
    </xf>
    <xf xfId="0" fontId="4" numFmtId="9" fillId="2" borderId="6" applyFont="1" applyNumberFormat="1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bottom" textRotation="0" wrapText="false" shrinkToFit="false"/>
    </xf>
    <xf xfId="0" fontId="4" numFmtId="9" fillId="2" borderId="9" applyFont="1" applyNumberFormat="1" applyFill="0" applyBorder="1" applyAlignment="1">
      <alignment horizontal="center" vertical="center" textRotation="0" wrapText="false" shrinkToFit="false"/>
    </xf>
    <xf xfId="0" fontId="0" numFmtId="164" fillId="2" borderId="9" applyFont="0" applyNumberFormat="1" applyFill="0" applyBorder="1" applyAlignment="0">
      <alignment horizontal="general" vertical="bottom" textRotation="0" wrapText="false" shrinkToFit="false"/>
    </xf>
    <xf xfId="0" fontId="0" numFmtId="9" fillId="2" borderId="9" applyFont="0" applyNumberFormat="1" applyFill="0" applyBorder="1" applyAlignment="1">
      <alignment horizontal="center" vertical="bottom" textRotation="0" wrapText="false" shrinkToFit="false"/>
    </xf>
    <xf xfId="0" fontId="0" numFmtId="9" fillId="2" borderId="10" applyFont="0" applyNumberFormat="1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49" fillId="2" borderId="11" applyFont="1" applyNumberFormat="1" applyFill="0" applyBorder="1" applyAlignment="1">
      <alignment horizontal="center" vertical="center" textRotation="0" wrapText="true" shrinkToFit="false"/>
    </xf>
    <xf xfId="0" fontId="1" numFmtId="49" fillId="2" borderId="12" applyFont="1" applyNumberFormat="1" applyFill="0" applyBorder="1" applyAlignment="1">
      <alignment horizontal="center" vertical="center" textRotation="0" wrapText="true" shrinkToFit="false"/>
    </xf>
    <xf xfId="0" fontId="1" numFmtId="0" fillId="2" borderId="13" applyFont="1" applyNumberFormat="0" applyFill="0" applyBorder="1" applyAlignment="1">
      <alignment horizontal="center" vertical="center" textRotation="0" wrapText="true" shrinkToFit="false"/>
    </xf>
    <xf xfId="0" fontId="1" numFmtId="0" fillId="2" borderId="14" applyFont="1" applyNumberFormat="0" applyFill="0" applyBorder="1" applyAlignment="1">
      <alignment horizontal="center" vertical="center" textRotation="0" wrapText="true" shrinkToFit="false"/>
    </xf>
    <xf xfId="0" fontId="1" numFmtId="0" fillId="2" borderId="15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center" textRotation="0" wrapText="true" shrinkToFit="false"/>
    </xf>
    <xf xfId="0" fontId="1" numFmtId="0" fillId="2" borderId="11" applyFont="1" applyNumberFormat="0" applyFill="0" applyBorder="1" applyAlignment="1">
      <alignment horizontal="center" vertical="center" textRotation="0" wrapText="true" shrinkToFit="false"/>
    </xf>
    <xf xfId="0" fontId="1" numFmtId="0" fillId="2" borderId="16" applyFont="1" applyNumberFormat="0" applyFill="0" applyBorder="1" applyAlignment="1">
      <alignment horizontal="center" vertical="center" textRotation="0" wrapText="true" shrinkToFit="false"/>
    </xf>
    <xf xfId="0" fontId="1" numFmtId="167" fillId="2" borderId="13" applyFont="1" applyNumberFormat="1" applyFill="0" applyBorder="1" applyAlignment="1">
      <alignment horizontal="center" vertical="center" textRotation="0" wrapText="true" shrinkToFit="false"/>
    </xf>
    <xf xfId="0" fontId="1" numFmtId="167" fillId="2" borderId="15" applyFont="1" applyNumberFormat="1" applyFill="0" applyBorder="1" applyAlignment="1">
      <alignment horizontal="center" vertical="center" textRotation="0" wrapText="true" shrinkToFit="false"/>
    </xf>
    <xf xfId="0" fontId="5" numFmtId="49" fillId="2" borderId="17" applyFont="1" applyNumberFormat="1" applyFill="0" applyBorder="1" applyAlignment="1">
      <alignment horizontal="center" vertical="bottom" textRotation="0" wrapText="false" shrinkToFit="false"/>
    </xf>
    <xf xfId="0" fontId="5" numFmtId="49" fillId="2" borderId="18" applyFont="1" applyNumberFormat="1" applyFill="0" applyBorder="1" applyAlignment="1">
      <alignment horizontal="center" vertical="bottom" textRotation="0" wrapText="false" shrinkToFit="false"/>
    </xf>
    <xf xfId="0" fontId="5" numFmtId="49" fillId="2" borderId="19" applyFont="1" applyNumberFormat="1" applyFill="0" applyBorder="1" applyAlignment="1">
      <alignment horizontal="center" vertical="bottom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true" shrinkToFit="false"/>
    </xf>
    <xf xfId="0" fontId="6" numFmtId="0" fillId="4" borderId="21" applyFont="1" applyNumberFormat="0" applyFill="1" applyBorder="1" applyAlignment="1">
      <alignment horizontal="center" vertical="center" textRotation="0" wrapText="true" shrinkToFit="false"/>
    </xf>
    <xf xfId="0" fontId="6" numFmtId="0" fillId="4" borderId="22" applyFont="1" applyNumberFormat="0" applyFill="1" applyBorder="1" applyAlignment="1">
      <alignment horizontal="center" vertical="center" textRotation="0" wrapText="true" shrinkToFit="false"/>
    </xf>
    <xf xfId="0" fontId="6" numFmtId="0" fillId="4" borderId="23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false" shrinkToFit="false"/>
    </xf>
    <xf xfId="0" fontId="6" numFmtId="0" fillId="4" borderId="25" applyFont="1" applyNumberFormat="0" applyFill="1" applyBorder="1" applyAlignment="1">
      <alignment horizontal="center" vertical="center" textRotation="0" wrapText="true" shrinkToFit="false"/>
    </xf>
    <xf xfId="0" fontId="6" numFmtId="0" fillId="4" borderId="24" applyFont="1" applyNumberFormat="0" applyFill="1" applyBorder="1" applyAlignment="1">
      <alignment horizontal="center" vertical="center" textRotation="0" wrapText="true" shrinkToFit="false"/>
    </xf>
    <xf xfId="0" fontId="4" numFmtId="0" fillId="4" borderId="26" applyFont="1" applyNumberFormat="0" applyFill="1" applyBorder="1" applyAlignment="1">
      <alignment horizontal="center" vertical="bottom" textRotation="0" wrapText="false" shrinkToFit="false"/>
    </xf>
    <xf xfId="0" fontId="4" numFmtId="164" fillId="4" borderId="27" applyFont="1" applyNumberFormat="1" applyFill="1" applyBorder="1" applyAlignment="0">
      <alignment horizontal="general" vertical="bottom" textRotation="0" wrapText="false" shrinkToFit="false"/>
    </xf>
    <xf xfId="0" fontId="4" numFmtId="164" fillId="4" borderId="28" applyFont="1" applyNumberFormat="1" applyFill="1" applyBorder="1" applyAlignment="0">
      <alignment horizontal="general" vertical="bottom" textRotation="0" wrapText="false" shrinkToFit="false"/>
    </xf>
    <xf xfId="0" fontId="4" numFmtId="9" fillId="4" borderId="20" applyFont="1" applyNumberFormat="1" applyFill="1" applyBorder="1" applyAlignment="1">
      <alignment horizontal="center" vertical="center" textRotation="0" wrapText="false" shrinkToFit="false"/>
    </xf>
    <xf xfId="0" fontId="4" numFmtId="9" fillId="4" borderId="23" applyFont="1" applyNumberFormat="1" applyFill="1" applyBorder="1" applyAlignment="1">
      <alignment horizontal="center" vertical="center" textRotation="0" wrapText="false" shrinkToFit="false"/>
    </xf>
    <xf xfId="0" fontId="1" numFmtId="9" fillId="4" borderId="25" applyFont="1" applyNumberFormat="1" applyFill="1" applyBorder="1" applyAlignment="1">
      <alignment horizontal="center" vertical="bottom" textRotation="0" wrapText="false" shrinkToFit="false"/>
    </xf>
    <xf xfId="0" fontId="4" numFmtId="164" fillId="4" borderId="25" applyFont="1" applyNumberFormat="1" applyFill="1" applyBorder="1" applyAlignment="0">
      <alignment horizontal="general" vertical="bottom" textRotation="0" wrapText="false" shrinkToFit="false"/>
    </xf>
    <xf xfId="0" fontId="4" numFmtId="164" fillId="4" borderId="17" applyFont="1" applyNumberFormat="1" applyFill="1" applyBorder="1" applyAlignment="0">
      <alignment horizontal="general" vertical="bottom" textRotation="0" wrapText="false" shrinkToFit="false"/>
    </xf>
    <xf xfId="0" fontId="4" numFmtId="9" fillId="4" borderId="24" applyFont="1" applyNumberFormat="1" applyFill="1" applyBorder="1" applyAlignment="1">
      <alignment horizontal="center" vertical="center" textRotation="0" wrapText="false" shrinkToFit="false"/>
    </xf>
    <xf xfId="0" fontId="4" numFmtId="9" fillId="4" borderId="29" applyFont="1" applyNumberFormat="1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8" fillId="2" borderId="1" applyFont="0" applyNumberFormat="1" applyFill="0" applyBorder="1" applyAlignment="0">
      <alignment horizontal="general" vertical="bottom" textRotation="0" wrapText="false" shrinkToFit="false"/>
    </xf>
    <xf xfId="0" fontId="0" numFmtId="10" fillId="2" borderId="1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90"/>
  <sheetViews>
    <sheetView tabSelected="1" workbookViewId="0" showGridLines="true" showRowColHeaders="1"/>
  </sheetViews>
  <sheetFormatPr defaultRowHeight="12.75" outlineLevelRow="0" outlineLevelCol="0"/>
  <cols>
    <col min="1" max="1" width="4.28515625" customWidth="true" style="0"/>
    <col min="2" max="2" width="9.28515625" customWidth="true" style="0"/>
    <col min="3" max="3" width="10.140625" customWidth="true" style="0"/>
    <col min="4" max="4" width="11" customWidth="true" style="0"/>
    <col min="5" max="5" width="7.42578125" customWidth="true" style="0"/>
    <col min="6" max="6" width="10.85546875" customWidth="true" style="0"/>
    <col min="7" max="7" width="7.140625" customWidth="true" style="0"/>
    <col min="8" max="8" width="10.28515625" customWidth="true" style="0"/>
    <col min="9" max="9" width="5.140625" customWidth="true" style="0"/>
    <col min="10" max="10" width="9.5703125" customWidth="true" style="0"/>
    <col min="11" max="11" width="7.42578125" customWidth="true" style="0"/>
    <col min="12" max="12" width="11" customWidth="true" style="0"/>
    <col min="13" max="13" width="11.28515625" customWidth="true" style="0"/>
    <col min="14" max="14" width="10.7109375" customWidth="true" style="0"/>
    <col min="15" max="15" width="10.140625" customWidth="true" style="0"/>
    <col min="16" max="16" width="10.85546875" customWidth="true" style="0"/>
    <col min="17" max="17" width="10" customWidth="true" style="0"/>
  </cols>
  <sheetData>
    <row r="1" spans="1:17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>
      <c r="A2" s="31" t="s">
        <v>1</v>
      </c>
      <c r="B2" s="34" t="s">
        <v>2</v>
      </c>
      <c r="C2" s="34" t="s">
        <v>3</v>
      </c>
      <c r="D2" s="34" t="s">
        <v>4</v>
      </c>
      <c r="E2" s="37" t="s">
        <v>5</v>
      </c>
      <c r="F2" s="37"/>
      <c r="G2" s="37"/>
      <c r="H2" s="37"/>
      <c r="I2" s="37"/>
      <c r="J2" s="37"/>
      <c r="K2" s="38" t="s">
        <v>6</v>
      </c>
      <c r="L2" s="37"/>
      <c r="M2" s="39"/>
      <c r="N2" s="38" t="s">
        <v>7</v>
      </c>
      <c r="O2" s="37"/>
      <c r="P2" s="31" t="s">
        <v>8</v>
      </c>
      <c r="Q2" s="31"/>
    </row>
    <row r="3" spans="1:17" customHeight="1" ht="26.25">
      <c r="A3" s="31"/>
      <c r="B3" s="35"/>
      <c r="C3" s="35"/>
      <c r="D3" s="35"/>
      <c r="E3" s="34" t="s">
        <v>9</v>
      </c>
      <c r="F3" s="31" t="s">
        <v>10</v>
      </c>
      <c r="G3" s="31" t="s">
        <v>11</v>
      </c>
      <c r="H3" s="38" t="s">
        <v>12</v>
      </c>
      <c r="I3" s="39"/>
      <c r="J3" s="31" t="s">
        <v>13</v>
      </c>
      <c r="K3" s="31" t="s">
        <v>14</v>
      </c>
      <c r="L3" s="31" t="s">
        <v>15</v>
      </c>
      <c r="M3" s="31" t="s">
        <v>16</v>
      </c>
      <c r="N3" s="34" t="s">
        <v>17</v>
      </c>
      <c r="O3" s="40" t="s">
        <v>18</v>
      </c>
      <c r="P3" s="34" t="s">
        <v>19</v>
      </c>
      <c r="Q3" s="34" t="s">
        <v>20</v>
      </c>
    </row>
    <row r="4" spans="1:17" customHeight="1" ht="29.25">
      <c r="A4" s="31"/>
      <c r="B4" s="36"/>
      <c r="C4" s="36"/>
      <c r="D4" s="36"/>
      <c r="E4" s="36"/>
      <c r="F4" s="31"/>
      <c r="G4" s="31"/>
      <c r="H4" s="1" t="s">
        <v>21</v>
      </c>
      <c r="I4" s="1" t="s">
        <v>22</v>
      </c>
      <c r="J4" s="31"/>
      <c r="K4" s="31"/>
      <c r="L4" s="31"/>
      <c r="M4" s="31"/>
      <c r="N4" s="36"/>
      <c r="O4" s="41"/>
      <c r="P4" s="36"/>
      <c r="Q4" s="36"/>
    </row>
    <row r="5" spans="1:17">
      <c r="A5" s="63" t="s">
        <v>23</v>
      </c>
      <c r="B5" s="63" t="s">
        <v>24</v>
      </c>
      <c r="C5" s="64">
        <v>25641576</v>
      </c>
      <c r="D5" s="64">
        <v>9216000</v>
      </c>
      <c r="E5" s="64">
        <v>0</v>
      </c>
      <c r="F5" s="65">
        <f>E5/E85</f>
        <v>0</v>
      </c>
      <c r="G5" s="64">
        <f>F5*B89+F5*B90</f>
        <v>0</v>
      </c>
      <c r="H5" s="63" t="s">
        <v>25</v>
      </c>
      <c r="I5" s="64">
        <v>100000</v>
      </c>
      <c r="J5" s="64">
        <f>G5+SUM(I5:I7)</f>
        <v>600000</v>
      </c>
      <c r="K5" s="64">
        <v>4580928</v>
      </c>
      <c r="L5" s="64">
        <v>600000</v>
      </c>
      <c r="M5" s="64">
        <f>K5+L5</f>
        <v>5180928</v>
      </c>
      <c r="N5" s="65">
        <f>IF(D5=0,"SIN PROGRAMACIÓN",J5/D5)</f>
        <v>0.0651041666667</v>
      </c>
      <c r="O5" s="64">
        <f>IF(D5=0,"N/A",IF(N5&gt;100%,C5,N5*C5))</f>
        <v>1669373.4375</v>
      </c>
      <c r="P5" s="65">
        <f>IF(D5=0,"NO SE PROGRAMARON HONORARIOS",M5/D5)</f>
        <v>0.562166666667</v>
      </c>
      <c r="Q5" s="65">
        <f>IF(C5=0,"NO SE COTIZARON HONORARIOS",M5/C5)</f>
        <v>0.202051855159</v>
      </c>
    </row>
    <row r="6" spans="1:17">
      <c r="A6" s="63" t="s"/>
      <c r="B6" s="63" t="s"/>
      <c r="C6" s="64" t="s"/>
      <c r="D6" s="64" t="s"/>
      <c r="E6" s="64" t="s"/>
      <c r="F6" s="65" t="s"/>
      <c r="G6" s="64" t="s"/>
      <c r="H6" s="63" t="s">
        <v>26</v>
      </c>
      <c r="I6" s="64">
        <v>500000</v>
      </c>
      <c r="J6" s="64" t="s"/>
      <c r="K6" s="64" t="s"/>
      <c r="L6" s="64" t="s"/>
      <c r="M6" s="64" t="s"/>
      <c r="N6" s="65" t="s"/>
      <c r="O6" s="64" t="s"/>
      <c r="P6" s="65" t="s"/>
      <c r="Q6" s="65" t="s"/>
    </row>
    <row r="7" spans="1:17">
      <c r="A7" s="63" t="s"/>
      <c r="B7" s="63" t="s"/>
      <c r="C7" s="64" t="s"/>
      <c r="D7" s="64" t="s"/>
      <c r="E7" s="64" t="s"/>
      <c r="F7" s="65" t="s"/>
      <c r="G7" s="64" t="s"/>
      <c r="H7" s="63" t="s"/>
      <c r="I7" s="64" t="s"/>
      <c r="J7" s="64" t="s"/>
      <c r="K7" s="64" t="s"/>
      <c r="L7" s="64" t="s"/>
      <c r="M7" s="64" t="s"/>
      <c r="N7" s="65" t="s"/>
      <c r="O7" s="64" t="s"/>
      <c r="P7" s="65" t="s"/>
      <c r="Q7" s="65" t="s"/>
    </row>
    <row r="8" spans="1:17">
      <c r="A8" s="63" t="s">
        <v>27</v>
      </c>
      <c r="B8" s="63" t="s">
        <v>28</v>
      </c>
      <c r="C8" s="64">
        <v>5502650</v>
      </c>
      <c r="D8" s="64">
        <v>3734700</v>
      </c>
      <c r="E8" s="64">
        <v>1031300</v>
      </c>
      <c r="F8" s="65">
        <f>E8/E85</f>
        <v>0.175149938061</v>
      </c>
      <c r="G8" s="64">
        <f>F8*B89+F8*B90</f>
        <v>0</v>
      </c>
      <c r="H8" s="63" t="s"/>
      <c r="I8" s="64" t="s"/>
      <c r="J8" s="64">
        <f>G8+SUM(I8:I8)</f>
        <v>0</v>
      </c>
      <c r="K8" s="64">
        <v>1077350</v>
      </c>
      <c r="L8" s="64"/>
      <c r="M8" s="64" t="str">
        <f>K8+L8</f>
        <v>0</v>
      </c>
      <c r="N8" s="65">
        <f>IF(D8=0,"SIN PROGRAMACIÓN",J8/D8)</f>
        <v>0</v>
      </c>
      <c r="O8" s="64">
        <f>IF(D8=0,"N/A",IF(N8&gt;100%,C8,N8*C8))</f>
        <v>0</v>
      </c>
      <c r="P8" s="65" t="str">
        <f>IF(D8=0,"NO SE PROGRAMARON HONORARIOS",M8/D8)</f>
        <v>0</v>
      </c>
      <c r="Q8" s="65" t="str">
        <f>IF(C8=0,"NO SE COTIZARON HONORARIOS",M8/C8)</f>
        <v>0</v>
      </c>
    </row>
    <row r="9" spans="1:17">
      <c r="A9" s="63" t="s"/>
      <c r="B9" s="63" t="s"/>
      <c r="C9" s="64" t="s"/>
      <c r="D9" s="64" t="s"/>
      <c r="E9" s="64" t="s"/>
      <c r="F9" s="65" t="s"/>
      <c r="G9" s="64" t="s"/>
      <c r="H9" s="63" t="s"/>
      <c r="I9" s="64" t="s"/>
      <c r="J9" s="64" t="s"/>
      <c r="K9" s="64" t="s"/>
      <c r="L9" s="64" t="s"/>
      <c r="M9" s="64" t="s"/>
      <c r="N9" s="65" t="s"/>
      <c r="O9" s="64" t="s"/>
      <c r="P9" s="65" t="s"/>
      <c r="Q9" s="65" t="s"/>
    </row>
    <row r="10" spans="1:17">
      <c r="A10" s="63" t="s">
        <v>29</v>
      </c>
      <c r="B10" s="63" t="s">
        <v>30</v>
      </c>
      <c r="C10" s="64">
        <v>17900000</v>
      </c>
      <c r="D10" s="64">
        <v>12225030</v>
      </c>
      <c r="E10" s="64">
        <v>132250</v>
      </c>
      <c r="F10" s="65">
        <f>E10/E85</f>
        <v>0.0224605636659</v>
      </c>
      <c r="G10" s="64">
        <f>F10*B89+F10*B90</f>
        <v>0</v>
      </c>
      <c r="H10" s="63" t="s"/>
      <c r="I10" s="64" t="s"/>
      <c r="J10" s="64">
        <f>G10+SUM(I10:I10)</f>
        <v>0</v>
      </c>
      <c r="K10" s="64">
        <v>132250</v>
      </c>
      <c r="L10" s="64"/>
      <c r="M10" s="64" t="str">
        <f>K10+L10</f>
        <v>0</v>
      </c>
      <c r="N10" s="65">
        <f>IF(D10=0,"SIN PROGRAMACIÓN",J10/D10)</f>
        <v>0</v>
      </c>
      <c r="O10" s="64">
        <f>IF(D10=0,"N/A",IF(N10&gt;100%,C10,N10*C10))</f>
        <v>0</v>
      </c>
      <c r="P10" s="65" t="str">
        <f>IF(D10=0,"NO SE PROGRAMARON HONORARIOS",M10/D10)</f>
        <v>0</v>
      </c>
      <c r="Q10" s="65" t="str">
        <f>IF(C10=0,"NO SE COTIZARON HONORARIOS",M10/C10)</f>
        <v>0</v>
      </c>
    </row>
    <row r="11" spans="1:17">
      <c r="A11" s="63" t="s"/>
      <c r="B11" s="63" t="s"/>
      <c r="C11" s="64" t="s"/>
      <c r="D11" s="64" t="s"/>
      <c r="E11" s="64" t="s"/>
      <c r="F11" s="65" t="s"/>
      <c r="G11" s="64" t="s"/>
      <c r="H11" s="63" t="s"/>
      <c r="I11" s="64" t="s"/>
      <c r="J11" s="64" t="s"/>
      <c r="K11" s="64" t="s"/>
      <c r="L11" s="64" t="s"/>
      <c r="M11" s="64" t="s"/>
      <c r="N11" s="65" t="s"/>
      <c r="O11" s="64" t="s"/>
      <c r="P11" s="65" t="s"/>
      <c r="Q11" s="65" t="s"/>
    </row>
    <row r="12" spans="1:17">
      <c r="A12" s="63" t="s">
        <v>31</v>
      </c>
      <c r="B12" s="63" t="s">
        <v>32</v>
      </c>
      <c r="C12" s="64">
        <v>9436110</v>
      </c>
      <c r="D12" s="64">
        <v>408000</v>
      </c>
      <c r="E12" s="64">
        <v>30700</v>
      </c>
      <c r="F12" s="65">
        <f>E12/E85</f>
        <v>0.00521390778482</v>
      </c>
      <c r="G12" s="64">
        <f>F12*B89+F12*B90</f>
        <v>0</v>
      </c>
      <c r="H12" s="63" t="s"/>
      <c r="I12" s="64" t="s"/>
      <c r="J12" s="64">
        <f>G12+SUM(I12:I12)</f>
        <v>0</v>
      </c>
      <c r="K12" s="64">
        <v>260950</v>
      </c>
      <c r="L12" s="64"/>
      <c r="M12" s="64" t="str">
        <f>K12+L12</f>
        <v>0</v>
      </c>
      <c r="N12" s="65">
        <f>IF(D12=0,"SIN PROGRAMACIÓN",J12/D12)</f>
        <v>0</v>
      </c>
      <c r="O12" s="64">
        <f>IF(D12=0,"N/A",IF(N12&gt;100%,C12,N12*C12))</f>
        <v>0</v>
      </c>
      <c r="P12" s="65" t="str">
        <f>IF(D12=0,"NO SE PROGRAMARON HONORARIOS",M12/D12)</f>
        <v>0</v>
      </c>
      <c r="Q12" s="65" t="str">
        <f>IF(C12=0,"NO SE COTIZARON HONORARIOS",M12/C12)</f>
        <v>0</v>
      </c>
    </row>
    <row r="13" spans="1:17">
      <c r="A13" s="63" t="s"/>
      <c r="B13" s="63" t="s"/>
      <c r="C13" s="64" t="s"/>
      <c r="D13" s="64" t="s"/>
      <c r="E13" s="64" t="s"/>
      <c r="F13" s="65" t="s"/>
      <c r="G13" s="64" t="s"/>
      <c r="H13" s="63" t="s"/>
      <c r="I13" s="64" t="s"/>
      <c r="J13" s="64" t="s"/>
      <c r="K13" s="64" t="s"/>
      <c r="L13" s="64" t="s"/>
      <c r="M13" s="64" t="s"/>
      <c r="N13" s="65" t="s"/>
      <c r="O13" s="64" t="s"/>
      <c r="P13" s="65" t="s"/>
      <c r="Q13" s="65" t="s"/>
    </row>
    <row r="14" spans="1:17">
      <c r="A14" s="63" t="s">
        <v>33</v>
      </c>
      <c r="B14" s="63" t="s">
        <v>34</v>
      </c>
      <c r="C14" s="64">
        <v>5400000</v>
      </c>
      <c r="D14" s="64">
        <v>1090128</v>
      </c>
      <c r="E14" s="64">
        <v>42000</v>
      </c>
      <c r="F14" s="65">
        <f>E14/E85</f>
        <v>0.00713303345155</v>
      </c>
      <c r="G14" s="64">
        <f>F14*B89+F14*B90</f>
        <v>0</v>
      </c>
      <c r="H14" s="63" t="s"/>
      <c r="I14" s="64" t="s"/>
      <c r="J14" s="64">
        <f>G14+SUM(I14:I14)</f>
        <v>0</v>
      </c>
      <c r="K14" s="64">
        <v>277200</v>
      </c>
      <c r="L14" s="64"/>
      <c r="M14" s="64" t="str">
        <f>K14+L14</f>
        <v>0</v>
      </c>
      <c r="N14" s="65">
        <f>IF(D14=0,"SIN PROGRAMACIÓN",J14/D14)</f>
        <v>0</v>
      </c>
      <c r="O14" s="64">
        <f>IF(D14=0,"N/A",IF(N14&gt;100%,C14,N14*C14))</f>
        <v>0</v>
      </c>
      <c r="P14" s="65" t="str">
        <f>IF(D14=0,"NO SE PROGRAMARON HONORARIOS",M14/D14)</f>
        <v>0</v>
      </c>
      <c r="Q14" s="65" t="str">
        <f>IF(C14=0,"NO SE COTIZARON HONORARIOS",M14/C14)</f>
        <v>0</v>
      </c>
    </row>
    <row r="15" spans="1:17">
      <c r="A15" s="63" t="s"/>
      <c r="B15" s="63" t="s"/>
      <c r="C15" s="64" t="s"/>
      <c r="D15" s="64" t="s"/>
      <c r="E15" s="64" t="s"/>
      <c r="F15" s="65" t="s"/>
      <c r="G15" s="64" t="s"/>
      <c r="H15" s="63" t="s"/>
      <c r="I15" s="64" t="s"/>
      <c r="J15" s="64" t="s"/>
      <c r="K15" s="64" t="s"/>
      <c r="L15" s="64" t="s"/>
      <c r="M15" s="64" t="s"/>
      <c r="N15" s="65" t="s"/>
      <c r="O15" s="64" t="s"/>
      <c r="P15" s="65" t="s"/>
      <c r="Q15" s="65" t="s"/>
    </row>
    <row r="16" spans="1:17">
      <c r="A16" s="63" t="s">
        <v>35</v>
      </c>
      <c r="B16" s="63" t="s">
        <v>36</v>
      </c>
      <c r="C16" s="64">
        <v>10000000</v>
      </c>
      <c r="D16" s="64">
        <v>1972000</v>
      </c>
      <c r="E16" s="64">
        <v>96665</v>
      </c>
      <c r="F16" s="65">
        <f>E16/E85</f>
        <v>0.016417016157</v>
      </c>
      <c r="G16" s="64">
        <f>F16*B89+F16*B90</f>
        <v>0</v>
      </c>
      <c r="H16" s="63" t="s"/>
      <c r="I16" s="64" t="s"/>
      <c r="J16" s="64">
        <f>G16+SUM(I16:I16)</f>
        <v>0</v>
      </c>
      <c r="K16" s="64">
        <v>525325</v>
      </c>
      <c r="L16" s="64"/>
      <c r="M16" s="64" t="str">
        <f>K16+L16</f>
        <v>0</v>
      </c>
      <c r="N16" s="65">
        <f>IF(D16=0,"SIN PROGRAMACIÓN",J16/D16)</f>
        <v>0</v>
      </c>
      <c r="O16" s="64">
        <f>IF(D16=0,"N/A",IF(N16&gt;100%,C16,N16*C16))</f>
        <v>0</v>
      </c>
      <c r="P16" s="65" t="str">
        <f>IF(D16=0,"NO SE PROGRAMARON HONORARIOS",M16/D16)</f>
        <v>0</v>
      </c>
      <c r="Q16" s="65" t="str">
        <f>IF(C16=0,"NO SE COTIZARON HONORARIOS",M16/C16)</f>
        <v>0</v>
      </c>
    </row>
    <row r="17" spans="1:17">
      <c r="A17" s="63" t="s"/>
      <c r="B17" s="63" t="s"/>
      <c r="C17" s="64" t="s"/>
      <c r="D17" s="64" t="s"/>
      <c r="E17" s="64" t="s"/>
      <c r="F17" s="65" t="s"/>
      <c r="G17" s="64" t="s"/>
      <c r="H17" s="63" t="s"/>
      <c r="I17" s="64" t="s"/>
      <c r="J17" s="64" t="s"/>
      <c r="K17" s="64" t="s"/>
      <c r="L17" s="64" t="s"/>
      <c r="M17" s="64" t="s"/>
      <c r="N17" s="65" t="s"/>
      <c r="O17" s="64" t="s"/>
      <c r="P17" s="65" t="s"/>
      <c r="Q17" s="65" t="s"/>
    </row>
    <row r="18" spans="1:17">
      <c r="A18" s="63" t="s">
        <v>37</v>
      </c>
      <c r="B18" s="63" t="s">
        <v>38</v>
      </c>
      <c r="C18" s="64">
        <v>958000</v>
      </c>
      <c r="D18" s="64">
        <v>857440</v>
      </c>
      <c r="E18" s="64">
        <v>254850</v>
      </c>
      <c r="F18" s="65">
        <f>E18/E85</f>
        <v>0.0432822279792</v>
      </c>
      <c r="G18" s="64">
        <f>F18*B89+F18*B90</f>
        <v>0</v>
      </c>
      <c r="H18" s="63" t="s"/>
      <c r="I18" s="64" t="s"/>
      <c r="J18" s="64">
        <f>G18+SUM(I18:I18)</f>
        <v>0</v>
      </c>
      <c r="K18" s="64">
        <v>651250</v>
      </c>
      <c r="L18" s="64"/>
      <c r="M18" s="64" t="str">
        <f>K18+L18</f>
        <v>0</v>
      </c>
      <c r="N18" s="65">
        <f>IF(D18=0,"SIN PROGRAMACIÓN",J18/D18)</f>
        <v>0</v>
      </c>
      <c r="O18" s="64">
        <f>IF(D18=0,"N/A",IF(N18&gt;100%,C18,N18*C18))</f>
        <v>0</v>
      </c>
      <c r="P18" s="65" t="str">
        <f>IF(D18=0,"NO SE PROGRAMARON HONORARIOS",M18/D18)</f>
        <v>0</v>
      </c>
      <c r="Q18" s="65" t="str">
        <f>IF(C18=0,"NO SE COTIZARON HONORARIOS",M18/C18)</f>
        <v>0</v>
      </c>
    </row>
    <row r="19" spans="1:17">
      <c r="A19" s="63" t="s"/>
      <c r="B19" s="63" t="s"/>
      <c r="C19" s="64" t="s"/>
      <c r="D19" s="64" t="s"/>
      <c r="E19" s="64" t="s"/>
      <c r="F19" s="65" t="s"/>
      <c r="G19" s="64" t="s"/>
      <c r="H19" s="63" t="s"/>
      <c r="I19" s="64" t="s"/>
      <c r="J19" s="64" t="s"/>
      <c r="K19" s="64" t="s"/>
      <c r="L19" s="64" t="s"/>
      <c r="M19" s="64" t="s"/>
      <c r="N19" s="65" t="s"/>
      <c r="O19" s="64" t="s"/>
      <c r="P19" s="65" t="s"/>
      <c r="Q19" s="65" t="s"/>
    </row>
    <row r="20" spans="1:17">
      <c r="A20" s="63" t="s">
        <v>39</v>
      </c>
      <c r="B20" s="63" t="s">
        <v>40</v>
      </c>
      <c r="C20" s="64">
        <v>900000</v>
      </c>
      <c r="D20" s="64">
        <v>568440</v>
      </c>
      <c r="E20" s="64">
        <v>541750</v>
      </c>
      <c r="F20" s="65">
        <f>E20/E85</f>
        <v>0.0920076398185</v>
      </c>
      <c r="G20" s="64">
        <f>F20*B89+F20*B90</f>
        <v>0</v>
      </c>
      <c r="H20" s="63" t="s"/>
      <c r="I20" s="64" t="s"/>
      <c r="J20" s="64">
        <f>G20+SUM(I20:I20)</f>
        <v>0</v>
      </c>
      <c r="K20" s="64">
        <v>541750</v>
      </c>
      <c r="L20" s="64"/>
      <c r="M20" s="64" t="str">
        <f>K20+L20</f>
        <v>0</v>
      </c>
      <c r="N20" s="65">
        <f>IF(D20=0,"SIN PROGRAMACIÓN",J20/D20)</f>
        <v>0</v>
      </c>
      <c r="O20" s="64">
        <f>IF(D20=0,"N/A",IF(N20&gt;100%,C20,N20*C20))</f>
        <v>0</v>
      </c>
      <c r="P20" s="65" t="str">
        <f>IF(D20=0,"NO SE PROGRAMARON HONORARIOS",M20/D20)</f>
        <v>0</v>
      </c>
      <c r="Q20" s="65" t="str">
        <f>IF(C20=0,"NO SE COTIZARON HONORARIOS",M20/C20)</f>
        <v>0</v>
      </c>
    </row>
    <row r="21" spans="1:17">
      <c r="A21" s="63" t="s"/>
      <c r="B21" s="63" t="s"/>
      <c r="C21" s="64" t="s"/>
      <c r="D21" s="64" t="s"/>
      <c r="E21" s="64" t="s"/>
      <c r="F21" s="65" t="s"/>
      <c r="G21" s="64" t="s"/>
      <c r="H21" s="63" t="s"/>
      <c r="I21" s="64" t="s"/>
      <c r="J21" s="64" t="s"/>
      <c r="K21" s="64" t="s"/>
      <c r="L21" s="64" t="s"/>
      <c r="M21" s="64" t="s"/>
      <c r="N21" s="65" t="s"/>
      <c r="O21" s="64" t="s"/>
      <c r="P21" s="65" t="s"/>
      <c r="Q21" s="65" t="s"/>
    </row>
    <row r="22" spans="1:17">
      <c r="A22" s="63" t="s">
        <v>41</v>
      </c>
      <c r="B22" s="63" t="s">
        <v>42</v>
      </c>
      <c r="C22" s="64">
        <v>12000000</v>
      </c>
      <c r="D22" s="64">
        <v>2652000</v>
      </c>
      <c r="E22" s="64">
        <v>814000</v>
      </c>
      <c r="F22" s="65">
        <f>E22/E85</f>
        <v>0.138244981656</v>
      </c>
      <c r="G22" s="64">
        <f>F22*B89+F22*B90</f>
        <v>0</v>
      </c>
      <c r="H22" s="63" t="s"/>
      <c r="I22" s="64" t="s"/>
      <c r="J22" s="64">
        <f>G22+SUM(I22:I22)</f>
        <v>0</v>
      </c>
      <c r="K22" s="64">
        <v>814000</v>
      </c>
      <c r="L22" s="64"/>
      <c r="M22" s="64" t="str">
        <f>K22+L22</f>
        <v>0</v>
      </c>
      <c r="N22" s="65">
        <f>IF(D22=0,"SIN PROGRAMACIÓN",J22/D22)</f>
        <v>0</v>
      </c>
      <c r="O22" s="64">
        <f>IF(D22=0,"N/A",IF(N22&gt;100%,C22,N22*C22))</f>
        <v>0</v>
      </c>
      <c r="P22" s="65" t="str">
        <f>IF(D22=0,"NO SE PROGRAMARON HONORARIOS",M22/D22)</f>
        <v>0</v>
      </c>
      <c r="Q22" s="65" t="str">
        <f>IF(C22=0,"NO SE COTIZARON HONORARIOS",M22/C22)</f>
        <v>0</v>
      </c>
    </row>
    <row r="23" spans="1:17">
      <c r="A23" s="63" t="s"/>
      <c r="B23" s="63" t="s"/>
      <c r="C23" s="64" t="s"/>
      <c r="D23" s="64" t="s"/>
      <c r="E23" s="64" t="s"/>
      <c r="F23" s="65" t="s"/>
      <c r="G23" s="64" t="s"/>
      <c r="H23" s="63" t="s"/>
      <c r="I23" s="64" t="s"/>
      <c r="J23" s="64" t="s"/>
      <c r="K23" s="64" t="s"/>
      <c r="L23" s="64" t="s"/>
      <c r="M23" s="64" t="s"/>
      <c r="N23" s="65" t="s"/>
      <c r="O23" s="64" t="s"/>
      <c r="P23" s="65" t="s"/>
      <c r="Q23" s="65" t="s"/>
    </row>
    <row r="24" spans="1:17">
      <c r="A24" s="63" t="s">
        <v>43</v>
      </c>
      <c r="B24" s="63" t="s">
        <v>44</v>
      </c>
      <c r="C24" s="64">
        <v>399976500</v>
      </c>
      <c r="D24" s="64">
        <v>72807860</v>
      </c>
      <c r="E24" s="64">
        <v>618350</v>
      </c>
      <c r="F24" s="65">
        <f>E24/E85</f>
        <v>0.105016934161</v>
      </c>
      <c r="G24" s="64">
        <f>F24*B89+F24*B90</f>
        <v>0</v>
      </c>
      <c r="H24" s="63" t="s"/>
      <c r="I24" s="64" t="s"/>
      <c r="J24" s="64">
        <f>G24+SUM(I24:I24)</f>
        <v>0</v>
      </c>
      <c r="K24" s="64">
        <v>12743962</v>
      </c>
      <c r="L24" s="64"/>
      <c r="M24" s="64" t="str">
        <f>K24+L24</f>
        <v>0</v>
      </c>
      <c r="N24" s="65">
        <f>IF(D24=0,"SIN PROGRAMACIÓN",J24/D24)</f>
        <v>0</v>
      </c>
      <c r="O24" s="64">
        <f>IF(D24=0,"N/A",IF(N24&gt;100%,C24,N24*C24))</f>
        <v>0</v>
      </c>
      <c r="P24" s="65" t="str">
        <f>IF(D24=0,"NO SE PROGRAMARON HONORARIOS",M24/D24)</f>
        <v>0</v>
      </c>
      <c r="Q24" s="65" t="str">
        <f>IF(C24=0,"NO SE COTIZARON HONORARIOS",M24/C24)</f>
        <v>0</v>
      </c>
    </row>
    <row r="25" spans="1:17">
      <c r="A25" s="63" t="s"/>
      <c r="B25" s="63" t="s"/>
      <c r="C25" s="64" t="s"/>
      <c r="D25" s="64" t="s"/>
      <c r="E25" s="64" t="s"/>
      <c r="F25" s="65" t="s"/>
      <c r="G25" s="64" t="s"/>
      <c r="H25" s="63" t="s"/>
      <c r="I25" s="64" t="s"/>
      <c r="J25" s="64" t="s"/>
      <c r="K25" s="64" t="s"/>
      <c r="L25" s="64" t="s"/>
      <c r="M25" s="64" t="s"/>
      <c r="N25" s="65" t="s"/>
      <c r="O25" s="64" t="s"/>
      <c r="P25" s="65" t="s"/>
      <c r="Q25" s="65" t="s"/>
    </row>
    <row r="26" spans="1:17">
      <c r="A26" s="63" t="s">
        <v>45</v>
      </c>
      <c r="B26" s="63" t="s">
        <v>46</v>
      </c>
      <c r="C26" s="64">
        <v>4600000</v>
      </c>
      <c r="D26" s="64">
        <v>2167504</v>
      </c>
      <c r="E26" s="64">
        <v>552600</v>
      </c>
      <c r="F26" s="65">
        <f>E26/E85</f>
        <v>0.0938503401268</v>
      </c>
      <c r="G26" s="64">
        <f>F26*B89+F26*B90</f>
        <v>0</v>
      </c>
      <c r="H26" s="63" t="s"/>
      <c r="I26" s="64" t="s"/>
      <c r="J26" s="64">
        <f>G26+SUM(I26:I26)</f>
        <v>0</v>
      </c>
      <c r="K26" s="64">
        <v>881929</v>
      </c>
      <c r="L26" s="64"/>
      <c r="M26" s="64" t="str">
        <f>K26+L26</f>
        <v>0</v>
      </c>
      <c r="N26" s="65">
        <f>IF(D26=0,"SIN PROGRAMACIÓN",J26/D26)</f>
        <v>0</v>
      </c>
      <c r="O26" s="64">
        <f>IF(D26=0,"N/A",IF(N26&gt;100%,C26,N26*C26))</f>
        <v>0</v>
      </c>
      <c r="P26" s="65" t="str">
        <f>IF(D26=0,"NO SE PROGRAMARON HONORARIOS",M26/D26)</f>
        <v>0</v>
      </c>
      <c r="Q26" s="65" t="str">
        <f>IF(C26=0,"NO SE COTIZARON HONORARIOS",M26/C26)</f>
        <v>0</v>
      </c>
    </row>
    <row r="27" spans="1:17">
      <c r="A27" s="63" t="s"/>
      <c r="B27" s="63" t="s"/>
      <c r="C27" s="64" t="s"/>
      <c r="D27" s="64" t="s"/>
      <c r="E27" s="64" t="s"/>
      <c r="F27" s="65" t="s"/>
      <c r="G27" s="64" t="s"/>
      <c r="H27" s="63" t="s"/>
      <c r="I27" s="64" t="s"/>
      <c r="J27" s="64" t="s"/>
      <c r="K27" s="64" t="s"/>
      <c r="L27" s="64" t="s"/>
      <c r="M27" s="64" t="s"/>
      <c r="N27" s="65" t="s"/>
      <c r="O27" s="64" t="s"/>
      <c r="P27" s="65" t="s"/>
      <c r="Q27" s="65" t="s"/>
    </row>
    <row r="28" spans="1:17">
      <c r="A28" s="63" t="s">
        <v>47</v>
      </c>
      <c r="B28" s="63" t="s">
        <v>48</v>
      </c>
      <c r="C28" s="64">
        <v>22050000</v>
      </c>
      <c r="D28" s="64">
        <v>4845000</v>
      </c>
      <c r="E28" s="64">
        <v>75600</v>
      </c>
      <c r="F28" s="65">
        <f>E28/E85</f>
        <v>0.0128394602128</v>
      </c>
      <c r="G28" s="64">
        <f>F28*B89+F28*B90</f>
        <v>0</v>
      </c>
      <c r="H28" s="63" t="s"/>
      <c r="I28" s="64" t="s"/>
      <c r="J28" s="64">
        <f>G28+SUM(I28:I28)</f>
        <v>0</v>
      </c>
      <c r="K28" s="64">
        <v>252000</v>
      </c>
      <c r="L28" s="64"/>
      <c r="M28" s="64" t="str">
        <f>K28+L28</f>
        <v>0</v>
      </c>
      <c r="N28" s="65">
        <f>IF(D28=0,"SIN PROGRAMACIÓN",J28/D28)</f>
        <v>0</v>
      </c>
      <c r="O28" s="64">
        <f>IF(D28=0,"N/A",IF(N28&gt;100%,C28,N28*C28))</f>
        <v>0</v>
      </c>
      <c r="P28" s="65" t="str">
        <f>IF(D28=0,"NO SE PROGRAMARON HONORARIOS",M28/D28)</f>
        <v>0</v>
      </c>
      <c r="Q28" s="65" t="str">
        <f>IF(C28=0,"NO SE COTIZARON HONORARIOS",M28/C28)</f>
        <v>0</v>
      </c>
    </row>
    <row r="29" spans="1:17">
      <c r="A29" s="63" t="s"/>
      <c r="B29" s="63" t="s"/>
      <c r="C29" s="64" t="s"/>
      <c r="D29" s="64" t="s"/>
      <c r="E29" s="64" t="s"/>
      <c r="F29" s="65" t="s"/>
      <c r="G29" s="64" t="s"/>
      <c r="H29" s="63" t="s"/>
      <c r="I29" s="64" t="s"/>
      <c r="J29" s="64" t="s"/>
      <c r="K29" s="64" t="s"/>
      <c r="L29" s="64" t="s"/>
      <c r="M29" s="64" t="s"/>
      <c r="N29" s="65" t="s"/>
      <c r="O29" s="64" t="s"/>
      <c r="P29" s="65" t="s"/>
      <c r="Q29" s="65" t="s"/>
    </row>
    <row r="30" spans="1:17">
      <c r="A30" s="63" t="s">
        <v>49</v>
      </c>
      <c r="B30" s="63" t="s">
        <v>50</v>
      </c>
      <c r="C30" s="64">
        <v>79299552</v>
      </c>
      <c r="D30" s="64">
        <v>6602500</v>
      </c>
      <c r="E30" s="64">
        <v>38666</v>
      </c>
      <c r="F30" s="65">
        <f>E30/E85</f>
        <v>0.0065668064628</v>
      </c>
      <c r="G30" s="64">
        <f>F30*B89+F30*B90</f>
        <v>0</v>
      </c>
      <c r="H30" s="63" t="s"/>
      <c r="I30" s="64" t="s"/>
      <c r="J30" s="64">
        <f>G30+SUM(I30:I30)</f>
        <v>0</v>
      </c>
      <c r="K30" s="64">
        <v>1159980</v>
      </c>
      <c r="L30" s="64"/>
      <c r="M30" s="64" t="str">
        <f>K30+L30</f>
        <v>0</v>
      </c>
      <c r="N30" s="65">
        <f>IF(D30=0,"SIN PROGRAMACIÓN",J30/D30)</f>
        <v>0</v>
      </c>
      <c r="O30" s="64">
        <f>IF(D30=0,"N/A",IF(N30&gt;100%,C30,N30*C30))</f>
        <v>0</v>
      </c>
      <c r="P30" s="65" t="str">
        <f>IF(D30=0,"NO SE PROGRAMARON HONORARIOS",M30/D30)</f>
        <v>0</v>
      </c>
      <c r="Q30" s="65" t="str">
        <f>IF(C30=0,"NO SE COTIZARON HONORARIOS",M30/C30)</f>
        <v>0</v>
      </c>
    </row>
    <row r="31" spans="1:17">
      <c r="A31" s="63" t="s"/>
      <c r="B31" s="63" t="s"/>
      <c r="C31" s="64" t="s"/>
      <c r="D31" s="64" t="s"/>
      <c r="E31" s="64" t="s"/>
      <c r="F31" s="65" t="s"/>
      <c r="G31" s="64" t="s"/>
      <c r="H31" s="63" t="s"/>
      <c r="I31" s="64" t="s"/>
      <c r="J31" s="64" t="s"/>
      <c r="K31" s="64" t="s"/>
      <c r="L31" s="64" t="s"/>
      <c r="M31" s="64" t="s"/>
      <c r="N31" s="65" t="s"/>
      <c r="O31" s="64" t="s"/>
      <c r="P31" s="65" t="s"/>
      <c r="Q31" s="65" t="s"/>
    </row>
    <row r="32" spans="1:17">
      <c r="A32" s="63" t="s">
        <v>51</v>
      </c>
      <c r="B32" s="63" t="s">
        <v>52</v>
      </c>
      <c r="C32" s="64">
        <v>10409300</v>
      </c>
      <c r="D32" s="64">
        <v>7267506</v>
      </c>
      <c r="E32" s="64">
        <v>138150</v>
      </c>
      <c r="F32" s="65">
        <f>E32/E85</f>
        <v>0.0234625850317</v>
      </c>
      <c r="G32" s="64">
        <f>F32*B89+F32*B90</f>
        <v>0</v>
      </c>
      <c r="H32" s="63" t="s"/>
      <c r="I32" s="64" t="s"/>
      <c r="J32" s="64">
        <f>G32+SUM(I32:I32)</f>
        <v>0</v>
      </c>
      <c r="K32" s="64">
        <v>1460550</v>
      </c>
      <c r="L32" s="64"/>
      <c r="M32" s="64" t="str">
        <f>K32+L32</f>
        <v>0</v>
      </c>
      <c r="N32" s="65">
        <f>IF(D32=0,"SIN PROGRAMACIÓN",J32/D32)</f>
        <v>0</v>
      </c>
      <c r="O32" s="64">
        <f>IF(D32=0,"N/A",IF(N32&gt;100%,C32,N32*C32))</f>
        <v>0</v>
      </c>
      <c r="P32" s="65" t="str">
        <f>IF(D32=0,"NO SE PROGRAMARON HONORARIOS",M32/D32)</f>
        <v>0</v>
      </c>
      <c r="Q32" s="65" t="str">
        <f>IF(C32=0,"NO SE COTIZARON HONORARIOS",M32/C32)</f>
        <v>0</v>
      </c>
    </row>
    <row r="33" spans="1:17">
      <c r="A33" s="63" t="s"/>
      <c r="B33" s="63" t="s"/>
      <c r="C33" s="64" t="s"/>
      <c r="D33" s="64" t="s"/>
      <c r="E33" s="64" t="s"/>
      <c r="F33" s="65" t="s"/>
      <c r="G33" s="64" t="s"/>
      <c r="H33" s="63" t="s"/>
      <c r="I33" s="64" t="s"/>
      <c r="J33" s="64" t="s"/>
      <c r="K33" s="64" t="s"/>
      <c r="L33" s="64" t="s"/>
      <c r="M33" s="64" t="s"/>
      <c r="N33" s="65" t="s"/>
      <c r="O33" s="64" t="s"/>
      <c r="P33" s="65" t="s"/>
      <c r="Q33" s="65" t="s"/>
    </row>
    <row r="34" spans="1:17">
      <c r="A34" s="63" t="s">
        <v>53</v>
      </c>
      <c r="B34" s="63" t="s">
        <v>54</v>
      </c>
      <c r="C34" s="64">
        <v>5940000</v>
      </c>
      <c r="D34" s="64">
        <v>2443760</v>
      </c>
      <c r="E34" s="64">
        <v>268750</v>
      </c>
      <c r="F34" s="65">
        <f>E34/E85</f>
        <v>0.0456429223834</v>
      </c>
      <c r="G34" s="64">
        <f>F34*B89+F34*B90</f>
        <v>0</v>
      </c>
      <c r="H34" s="63" t="s"/>
      <c r="I34" s="64" t="s"/>
      <c r="J34" s="64">
        <f>G34+SUM(I34:I34)</f>
        <v>0</v>
      </c>
      <c r="K34" s="64">
        <v>2663400</v>
      </c>
      <c r="L34" s="64"/>
      <c r="M34" s="64" t="str">
        <f>K34+L34</f>
        <v>0</v>
      </c>
      <c r="N34" s="65">
        <f>IF(D34=0,"SIN PROGRAMACIÓN",J34/D34)</f>
        <v>0</v>
      </c>
      <c r="O34" s="64">
        <f>IF(D34=0,"N/A",IF(N34&gt;100%,C34,N34*C34))</f>
        <v>0</v>
      </c>
      <c r="P34" s="65" t="str">
        <f>IF(D34=0,"NO SE PROGRAMARON HONORARIOS",M34/D34)</f>
        <v>0</v>
      </c>
      <c r="Q34" s="65" t="str">
        <f>IF(C34=0,"NO SE COTIZARON HONORARIOS",M34/C34)</f>
        <v>0</v>
      </c>
    </row>
    <row r="35" spans="1:17">
      <c r="A35" s="63" t="s"/>
      <c r="B35" s="63" t="s"/>
      <c r="C35" s="64" t="s"/>
      <c r="D35" s="64" t="s"/>
      <c r="E35" s="64" t="s"/>
      <c r="F35" s="65" t="s"/>
      <c r="G35" s="64" t="s"/>
      <c r="H35" s="63" t="s"/>
      <c r="I35" s="64" t="s"/>
      <c r="J35" s="64" t="s"/>
      <c r="K35" s="64" t="s"/>
      <c r="L35" s="64" t="s"/>
      <c r="M35" s="64" t="s"/>
      <c r="N35" s="65" t="s"/>
      <c r="O35" s="64" t="s"/>
      <c r="P35" s="65" t="s"/>
      <c r="Q35" s="65" t="s"/>
    </row>
    <row r="36" spans="1:17">
      <c r="A36" s="63" t="s">
        <v>55</v>
      </c>
      <c r="B36" s="63" t="s">
        <v>56</v>
      </c>
      <c r="C36" s="64"/>
      <c r="D36" s="64">
        <v>10497540</v>
      </c>
      <c r="E36" s="64">
        <v>393480</v>
      </c>
      <c r="F36" s="65">
        <f>E36/E85</f>
        <v>0.0668263333932</v>
      </c>
      <c r="G36" s="64">
        <f>F36*B89+F36*B90</f>
        <v>0</v>
      </c>
      <c r="H36" s="63" t="s"/>
      <c r="I36" s="64" t="s"/>
      <c r="J36" s="64">
        <f>G36+SUM(I36:I36)</f>
        <v>0</v>
      </c>
      <c r="K36" s="64">
        <v>2597020</v>
      </c>
      <c r="L36" s="64"/>
      <c r="M36" s="64" t="str">
        <f>K36+L36</f>
        <v>0</v>
      </c>
      <c r="N36" s="65">
        <f>IF(D36=0,"SIN PROGRAMACIÓN",J36/D36)</f>
        <v>0</v>
      </c>
      <c r="O36" s="64" t="str">
        <f>IF(D36=0,"N/A",IF(N36&gt;100%,C36,N36*C36))</f>
        <v>0</v>
      </c>
      <c r="P36" s="65" t="str">
        <f>IF(D36=0,"NO SE PROGRAMARON HONORARIOS",M36/D36)</f>
        <v>0</v>
      </c>
      <c r="Q36" s="65" t="str">
        <f>IF(C36=0,"NO SE COTIZARON HONORARIOS",M36/C36)</f>
        <v>NO SE COTIZARON HONORARIOS</v>
      </c>
    </row>
    <row r="37" spans="1:17">
      <c r="A37" s="63" t="s"/>
      <c r="B37" s="63" t="s"/>
      <c r="C37" s="64" t="s"/>
      <c r="D37" s="64" t="s"/>
      <c r="E37" s="64" t="s"/>
      <c r="F37" s="65" t="s"/>
      <c r="G37" s="64" t="s"/>
      <c r="H37" s="63" t="s"/>
      <c r="I37" s="64" t="s"/>
      <c r="J37" s="64" t="s"/>
      <c r="K37" s="64" t="s"/>
      <c r="L37" s="64" t="s"/>
      <c r="M37" s="64" t="s"/>
      <c r="N37" s="65" t="s"/>
      <c r="O37" s="64" t="s"/>
      <c r="P37" s="65" t="s"/>
      <c r="Q37" s="65" t="s"/>
    </row>
    <row r="38" spans="1:17">
      <c r="A38" s="63" t="s">
        <v>57</v>
      </c>
      <c r="B38" s="63" t="s">
        <v>58</v>
      </c>
      <c r="C38" s="64">
        <v>34917000</v>
      </c>
      <c r="D38" s="64">
        <v>17917194</v>
      </c>
      <c r="E38" s="64">
        <v>138150</v>
      </c>
      <c r="F38" s="65">
        <f>E38/E85</f>
        <v>0.0234625850317</v>
      </c>
      <c r="G38" s="64">
        <f>F38*B89+F38*B90</f>
        <v>0</v>
      </c>
      <c r="H38" s="63" t="s"/>
      <c r="I38" s="64" t="s"/>
      <c r="J38" s="64">
        <f>G38+SUM(I38:I38)</f>
        <v>0</v>
      </c>
      <c r="K38" s="64">
        <v>2663700</v>
      </c>
      <c r="L38" s="64"/>
      <c r="M38" s="64" t="str">
        <f>K38+L38</f>
        <v>0</v>
      </c>
      <c r="N38" s="65">
        <f>IF(D38=0,"SIN PROGRAMACIÓN",J38/D38)</f>
        <v>0</v>
      </c>
      <c r="O38" s="64">
        <f>IF(D38=0,"N/A",IF(N38&gt;100%,C38,N38*C38))</f>
        <v>0</v>
      </c>
      <c r="P38" s="65" t="str">
        <f>IF(D38=0,"NO SE PROGRAMARON HONORARIOS",M38/D38)</f>
        <v>0</v>
      </c>
      <c r="Q38" s="65" t="str">
        <f>IF(C38=0,"NO SE COTIZARON HONORARIOS",M38/C38)</f>
        <v>0</v>
      </c>
    </row>
    <row r="39" spans="1:17">
      <c r="A39" s="63" t="s"/>
      <c r="B39" s="63" t="s"/>
      <c r="C39" s="64" t="s"/>
      <c r="D39" s="64" t="s"/>
      <c r="E39" s="64" t="s"/>
      <c r="F39" s="65" t="s"/>
      <c r="G39" s="64" t="s"/>
      <c r="H39" s="63" t="s"/>
      <c r="I39" s="64" t="s"/>
      <c r="J39" s="64" t="s"/>
      <c r="K39" s="64" t="s"/>
      <c r="L39" s="64" t="s"/>
      <c r="M39" s="64" t="s"/>
      <c r="N39" s="65" t="s"/>
      <c r="O39" s="64" t="s"/>
      <c r="P39" s="65" t="s"/>
      <c r="Q39" s="65" t="s"/>
    </row>
    <row r="40" spans="1:17">
      <c r="A40" s="63" t="s">
        <v>59</v>
      </c>
      <c r="B40" s="63" t="s">
        <v>60</v>
      </c>
      <c r="C40" s="64">
        <v>222174885</v>
      </c>
      <c r="D40" s="64">
        <v>2584000</v>
      </c>
      <c r="E40" s="64">
        <v>460528</v>
      </c>
      <c r="F40" s="65">
        <f>E40/E85</f>
        <v>0.078213372128</v>
      </c>
      <c r="G40" s="64">
        <f>F40*B89+F40*B90</f>
        <v>0</v>
      </c>
      <c r="H40" s="63" t="s"/>
      <c r="I40" s="64" t="s"/>
      <c r="J40" s="64">
        <f>G40+SUM(I40:I40)</f>
        <v>0</v>
      </c>
      <c r="K40" s="64">
        <v>692524</v>
      </c>
      <c r="L40" s="64"/>
      <c r="M40" s="64" t="str">
        <f>K40+L40</f>
        <v>0</v>
      </c>
      <c r="N40" s="65">
        <f>IF(D40=0,"SIN PROGRAMACIÓN",J40/D40)</f>
        <v>0</v>
      </c>
      <c r="O40" s="64">
        <f>IF(D40=0,"N/A",IF(N40&gt;100%,C40,N40*C40))</f>
        <v>0</v>
      </c>
      <c r="P40" s="65" t="str">
        <f>IF(D40=0,"NO SE PROGRAMARON HONORARIOS",M40/D40)</f>
        <v>0</v>
      </c>
      <c r="Q40" s="65" t="str">
        <f>IF(C40=0,"NO SE COTIZARON HONORARIOS",M40/C40)</f>
        <v>0</v>
      </c>
    </row>
    <row r="41" spans="1:17">
      <c r="A41" s="63" t="s"/>
      <c r="B41" s="63" t="s"/>
      <c r="C41" s="64" t="s"/>
      <c r="D41" s="64" t="s"/>
      <c r="E41" s="64" t="s"/>
      <c r="F41" s="65" t="s"/>
      <c r="G41" s="64" t="s"/>
      <c r="H41" s="63" t="s"/>
      <c r="I41" s="64" t="s"/>
      <c r="J41" s="64" t="s"/>
      <c r="K41" s="64" t="s"/>
      <c r="L41" s="64" t="s"/>
      <c r="M41" s="64" t="s"/>
      <c r="N41" s="65" t="s"/>
      <c r="O41" s="64" t="s"/>
      <c r="P41" s="65" t="s"/>
      <c r="Q41" s="65" t="s"/>
    </row>
    <row r="42" spans="1:17">
      <c r="A42" s="63" t="s">
        <v>61</v>
      </c>
      <c r="B42" s="63" t="s">
        <v>62</v>
      </c>
      <c r="C42" s="64">
        <v>100390880</v>
      </c>
      <c r="D42" s="64">
        <v>6820200</v>
      </c>
      <c r="E42" s="64">
        <v>38666</v>
      </c>
      <c r="F42" s="65">
        <f>E42/E85</f>
        <v>0.0065668064628</v>
      </c>
      <c r="G42" s="64">
        <f>F42*B89+F42*B90</f>
        <v>0</v>
      </c>
      <c r="H42" s="63" t="s"/>
      <c r="I42" s="64" t="s"/>
      <c r="J42" s="64">
        <f>G42+SUM(I42:I42)</f>
        <v>0</v>
      </c>
      <c r="K42" s="64">
        <v>4560283</v>
      </c>
      <c r="L42" s="64"/>
      <c r="M42" s="64" t="str">
        <f>K42+L42</f>
        <v>0</v>
      </c>
      <c r="N42" s="65">
        <f>IF(D42=0,"SIN PROGRAMACIÓN",J42/D42)</f>
        <v>0</v>
      </c>
      <c r="O42" s="64">
        <f>IF(D42=0,"N/A",IF(N42&gt;100%,C42,N42*C42))</f>
        <v>0</v>
      </c>
      <c r="P42" s="65" t="str">
        <f>IF(D42=0,"NO SE PROGRAMARON HONORARIOS",M42/D42)</f>
        <v>0</v>
      </c>
      <c r="Q42" s="65" t="str">
        <f>IF(C42=0,"NO SE COTIZARON HONORARIOS",M42/C42)</f>
        <v>0</v>
      </c>
    </row>
    <row r="43" spans="1:17">
      <c r="A43" s="63" t="s"/>
      <c r="B43" s="63" t="s"/>
      <c r="C43" s="64" t="s"/>
      <c r="D43" s="64" t="s"/>
      <c r="E43" s="64" t="s"/>
      <c r="F43" s="65" t="s"/>
      <c r="G43" s="64" t="s"/>
      <c r="H43" s="63" t="s"/>
      <c r="I43" s="64" t="s"/>
      <c r="J43" s="64" t="s"/>
      <c r="K43" s="64" t="s"/>
      <c r="L43" s="64" t="s"/>
      <c r="M43" s="64" t="s"/>
      <c r="N43" s="65" t="s"/>
      <c r="O43" s="64" t="s"/>
      <c r="P43" s="65" t="s"/>
      <c r="Q43" s="65" t="s"/>
    </row>
    <row r="44" spans="1:17">
      <c r="A44" s="63" t="s">
        <v>63</v>
      </c>
      <c r="B44" s="63" t="s">
        <v>64</v>
      </c>
      <c r="C44" s="64">
        <v>7300000</v>
      </c>
      <c r="D44" s="64">
        <v>4360500</v>
      </c>
      <c r="E44" s="64">
        <v>38666</v>
      </c>
      <c r="F44" s="65">
        <f>E44/E85</f>
        <v>0.0065668064628</v>
      </c>
      <c r="G44" s="64">
        <f>F44*B89+F44*B90</f>
        <v>0</v>
      </c>
      <c r="H44" s="63" t="s"/>
      <c r="I44" s="64" t="s"/>
      <c r="J44" s="64">
        <f>G44+SUM(I44:I44)</f>
        <v>0</v>
      </c>
      <c r="K44" s="64">
        <v>1721883</v>
      </c>
      <c r="L44" s="64"/>
      <c r="M44" s="64" t="str">
        <f>K44+L44</f>
        <v>0</v>
      </c>
      <c r="N44" s="65">
        <f>IF(D44=0,"SIN PROGRAMACIÓN",J44/D44)</f>
        <v>0</v>
      </c>
      <c r="O44" s="64">
        <f>IF(D44=0,"N/A",IF(N44&gt;100%,C44,N44*C44))</f>
        <v>0</v>
      </c>
      <c r="P44" s="65" t="str">
        <f>IF(D44=0,"NO SE PROGRAMARON HONORARIOS",M44/D44)</f>
        <v>0</v>
      </c>
      <c r="Q44" s="65" t="str">
        <f>IF(C44=0,"NO SE COTIZARON HONORARIOS",M44/C44)</f>
        <v>0</v>
      </c>
    </row>
    <row r="45" spans="1:17">
      <c r="A45" s="63" t="s"/>
      <c r="B45" s="63" t="s"/>
      <c r="C45" s="64" t="s"/>
      <c r="D45" s="64" t="s"/>
      <c r="E45" s="64" t="s"/>
      <c r="F45" s="65" t="s"/>
      <c r="G45" s="64" t="s"/>
      <c r="H45" s="63" t="s"/>
      <c r="I45" s="64" t="s"/>
      <c r="J45" s="64" t="s"/>
      <c r="K45" s="64" t="s"/>
      <c r="L45" s="64" t="s"/>
      <c r="M45" s="64" t="s"/>
      <c r="N45" s="65" t="s"/>
      <c r="O45" s="64" t="s"/>
      <c r="P45" s="65" t="s"/>
      <c r="Q45" s="65" t="s"/>
    </row>
    <row r="46" spans="1:17">
      <c r="A46" s="63" t="s">
        <v>65</v>
      </c>
      <c r="B46" s="63" t="s">
        <v>66</v>
      </c>
      <c r="C46" s="64">
        <v>82332594</v>
      </c>
      <c r="D46" s="64">
        <v>11313512</v>
      </c>
      <c r="E46" s="64">
        <v>38666</v>
      </c>
      <c r="F46" s="65">
        <f>E46/E85</f>
        <v>0.0065668064628</v>
      </c>
      <c r="G46" s="64">
        <f>F46*B89+F46*B90</f>
        <v>0</v>
      </c>
      <c r="H46" s="63" t="s"/>
      <c r="I46" s="64" t="s"/>
      <c r="J46" s="64">
        <f>G46+SUM(I46:I46)</f>
        <v>0</v>
      </c>
      <c r="K46" s="64">
        <v>10016938</v>
      </c>
      <c r="L46" s="64"/>
      <c r="M46" s="64" t="str">
        <f>K46+L46</f>
        <v>0</v>
      </c>
      <c r="N46" s="65">
        <f>IF(D46=0,"SIN PROGRAMACIÓN",J46/D46)</f>
        <v>0</v>
      </c>
      <c r="O46" s="64">
        <f>IF(D46=0,"N/A",IF(N46&gt;100%,C46,N46*C46))</f>
        <v>0</v>
      </c>
      <c r="P46" s="65" t="str">
        <f>IF(D46=0,"NO SE PROGRAMARON HONORARIOS",M46/D46)</f>
        <v>0</v>
      </c>
      <c r="Q46" s="65" t="str">
        <f>IF(C46=0,"NO SE COTIZARON HONORARIOS",M46/C46)</f>
        <v>0</v>
      </c>
    </row>
    <row r="47" spans="1:17">
      <c r="A47" s="63" t="s"/>
      <c r="B47" s="63" t="s"/>
      <c r="C47" s="64" t="s"/>
      <c r="D47" s="64" t="s"/>
      <c r="E47" s="64" t="s"/>
      <c r="F47" s="65" t="s"/>
      <c r="G47" s="64" t="s"/>
      <c r="H47" s="63" t="s"/>
      <c r="I47" s="64" t="s"/>
      <c r="J47" s="64" t="s"/>
      <c r="K47" s="64" t="s"/>
      <c r="L47" s="64" t="s"/>
      <c r="M47" s="64" t="s"/>
      <c r="N47" s="65" t="s"/>
      <c r="O47" s="64" t="s"/>
      <c r="P47" s="65" t="s"/>
      <c r="Q47" s="65" t="s"/>
    </row>
    <row r="48" spans="1:17">
      <c r="A48" s="63" t="s">
        <v>67</v>
      </c>
      <c r="B48" s="63" t="s">
        <v>68</v>
      </c>
      <c r="C48" s="64">
        <v>446799272</v>
      </c>
      <c r="D48" s="64">
        <v>101624500</v>
      </c>
      <c r="E48" s="64">
        <v>3501703</v>
      </c>
      <c r="F48" s="65">
        <f>E48/E85</f>
        <v>0.594708681819</v>
      </c>
      <c r="G48" s="64">
        <f>F48*B89+F48*B90</f>
        <v>0</v>
      </c>
      <c r="H48" s="63" t="s">
        <v>69</v>
      </c>
      <c r="I48" s="64">
        <v>0</v>
      </c>
      <c r="J48" s="64">
        <f>G48+SUM(I48:I49)</f>
        <v>0</v>
      </c>
      <c r="K48" s="64">
        <v>38597447</v>
      </c>
      <c r="L48" s="64">
        <v>66000</v>
      </c>
      <c r="M48" s="64">
        <f>K48+L48</f>
        <v>38663447</v>
      </c>
      <c r="N48" s="65">
        <f>IF(D48=0,"SIN PROGRAMACIÓN",J48/D48)</f>
        <v>0</v>
      </c>
      <c r="O48" s="64">
        <f>IF(D48=0,"N/A",IF(N48&gt;100%,C48,N48*C48))</f>
        <v>0</v>
      </c>
      <c r="P48" s="65">
        <f>IF(D48=0,"NO SE PROGRAMARON HONORARIOS",M48/D48)</f>
        <v>0.380453994854</v>
      </c>
      <c r="Q48" s="65">
        <f>IF(C48=0,"NO SE COTIZARON HONORARIOS",M48/C48)</f>
        <v>0.0865342658839</v>
      </c>
    </row>
    <row r="49" spans="1:17">
      <c r="A49" s="63" t="s"/>
      <c r="B49" s="63" t="s"/>
      <c r="C49" s="64" t="s"/>
      <c r="D49" s="64" t="s"/>
      <c r="E49" s="64" t="s"/>
      <c r="F49" s="65" t="s"/>
      <c r="G49" s="64" t="s"/>
      <c r="H49" s="63" t="s"/>
      <c r="I49" s="64" t="s"/>
      <c r="J49" s="64" t="s"/>
      <c r="K49" s="64" t="s"/>
      <c r="L49" s="64" t="s"/>
      <c r="M49" s="64" t="s"/>
      <c r="N49" s="65" t="s"/>
      <c r="O49" s="64" t="s"/>
      <c r="P49" s="65" t="s"/>
      <c r="Q49" s="65" t="s"/>
    </row>
    <row r="50" spans="1:17">
      <c r="A50" s="63" t="s">
        <v>70</v>
      </c>
      <c r="B50" s="63" t="s">
        <v>71</v>
      </c>
      <c r="C50" s="64">
        <v>8500000</v>
      </c>
      <c r="D50" s="64">
        <v>1972000</v>
      </c>
      <c r="E50" s="64">
        <v>231996</v>
      </c>
      <c r="F50" s="65">
        <f>E50/E85</f>
        <v>0.0394008387768</v>
      </c>
      <c r="G50" s="64">
        <f>F50*B89+F50*B90</f>
        <v>0</v>
      </c>
      <c r="H50" s="63" t="s"/>
      <c r="I50" s="64" t="s"/>
      <c r="J50" s="64">
        <f>G50+SUM(I50:I50)</f>
        <v>0</v>
      </c>
      <c r="K50" s="64">
        <v>1747462</v>
      </c>
      <c r="L50" s="64"/>
      <c r="M50" s="64" t="str">
        <f>K50+L50</f>
        <v>0</v>
      </c>
      <c r="N50" s="65">
        <f>IF(D50=0,"SIN PROGRAMACIÓN",J50/D50)</f>
        <v>0</v>
      </c>
      <c r="O50" s="64">
        <f>IF(D50=0,"N/A",IF(N50&gt;100%,C50,N50*C50))</f>
        <v>0</v>
      </c>
      <c r="P50" s="65" t="str">
        <f>IF(D50=0,"NO SE PROGRAMARON HONORARIOS",M50/D50)</f>
        <v>0</v>
      </c>
      <c r="Q50" s="65" t="str">
        <f>IF(C50=0,"NO SE COTIZARON HONORARIOS",M50/C50)</f>
        <v>0</v>
      </c>
    </row>
    <row r="51" spans="1:17">
      <c r="A51" s="63" t="s"/>
      <c r="B51" s="63" t="s"/>
      <c r="C51" s="64" t="s"/>
      <c r="D51" s="64" t="s"/>
      <c r="E51" s="64" t="s"/>
      <c r="F51" s="65" t="s"/>
      <c r="G51" s="64" t="s"/>
      <c r="H51" s="63" t="s"/>
      <c r="I51" s="64" t="s"/>
      <c r="J51" s="64" t="s"/>
      <c r="K51" s="64" t="s"/>
      <c r="L51" s="64" t="s"/>
      <c r="M51" s="64" t="s"/>
      <c r="N51" s="65" t="s"/>
      <c r="O51" s="64" t="s"/>
      <c r="P51" s="65" t="s"/>
      <c r="Q51" s="65" t="s"/>
    </row>
    <row r="52" spans="1:17">
      <c r="A52" s="63" t="s">
        <v>72</v>
      </c>
      <c r="B52" s="63" t="s">
        <v>73</v>
      </c>
      <c r="C52" s="64">
        <v>63173123</v>
      </c>
      <c r="D52" s="64">
        <v>3630800</v>
      </c>
      <c r="E52" s="64">
        <v>135331</v>
      </c>
      <c r="F52" s="65">
        <f>E52/E85</f>
        <v>0.0229838226198</v>
      </c>
      <c r="G52" s="64">
        <f>F52*B89+F52*B90</f>
        <v>0</v>
      </c>
      <c r="H52" s="63" t="s"/>
      <c r="I52" s="64" t="s"/>
      <c r="J52" s="64">
        <f>G52+SUM(I52:I52)</f>
        <v>0</v>
      </c>
      <c r="K52" s="64">
        <v>5902857</v>
      </c>
      <c r="L52" s="64"/>
      <c r="M52" s="64" t="str">
        <f>K52+L52</f>
        <v>0</v>
      </c>
      <c r="N52" s="65">
        <f>IF(D52=0,"SIN PROGRAMACIÓN",J52/D52)</f>
        <v>0</v>
      </c>
      <c r="O52" s="64">
        <f>IF(D52=0,"N/A",IF(N52&gt;100%,C52,N52*C52))</f>
        <v>0</v>
      </c>
      <c r="P52" s="65" t="str">
        <f>IF(D52=0,"NO SE PROGRAMARON HONORARIOS",M52/D52)</f>
        <v>0</v>
      </c>
      <c r="Q52" s="65" t="str">
        <f>IF(C52=0,"NO SE COTIZARON HONORARIOS",M52/C52)</f>
        <v>0</v>
      </c>
    </row>
    <row r="53" spans="1:17">
      <c r="A53" s="63" t="s"/>
      <c r="B53" s="63" t="s"/>
      <c r="C53" s="64" t="s"/>
      <c r="D53" s="64" t="s"/>
      <c r="E53" s="64" t="s"/>
      <c r="F53" s="65" t="s"/>
      <c r="G53" s="64" t="s"/>
      <c r="H53" s="63" t="s"/>
      <c r="I53" s="64" t="s"/>
      <c r="J53" s="64" t="s"/>
      <c r="K53" s="64" t="s"/>
      <c r="L53" s="64" t="s"/>
      <c r="M53" s="64" t="s"/>
      <c r="N53" s="65" t="s"/>
      <c r="O53" s="64" t="s"/>
      <c r="P53" s="65" t="s"/>
      <c r="Q53" s="65" t="s"/>
    </row>
    <row r="54" spans="1:17">
      <c r="A54" s="63" t="s">
        <v>74</v>
      </c>
      <c r="B54" s="63" t="s">
        <v>75</v>
      </c>
      <c r="C54" s="64"/>
      <c r="D54" s="64">
        <v>420750</v>
      </c>
      <c r="E54" s="64">
        <v>75600</v>
      </c>
      <c r="F54" s="65">
        <f>E54/E85</f>
        <v>0.0128394602128</v>
      </c>
      <c r="G54" s="64">
        <f>F54*B89+F54*B90</f>
        <v>0</v>
      </c>
      <c r="H54" s="63" t="s"/>
      <c r="I54" s="64" t="s"/>
      <c r="J54" s="64">
        <f>G54+SUM(I54:I54)</f>
        <v>0</v>
      </c>
      <c r="K54" s="64">
        <v>487200</v>
      </c>
      <c r="L54" s="64"/>
      <c r="M54" s="64" t="str">
        <f>K54+L54</f>
        <v>0</v>
      </c>
      <c r="N54" s="65">
        <f>IF(D54=0,"SIN PROGRAMACIÓN",J54/D54)</f>
        <v>0</v>
      </c>
      <c r="O54" s="64" t="str">
        <f>IF(D54=0,"N/A",IF(N54&gt;100%,C54,N54*C54))</f>
        <v>0</v>
      </c>
      <c r="P54" s="65" t="str">
        <f>IF(D54=0,"NO SE PROGRAMARON HONORARIOS",M54/D54)</f>
        <v>0</v>
      </c>
      <c r="Q54" s="65" t="str">
        <f>IF(C54=0,"NO SE COTIZARON HONORARIOS",M54/C54)</f>
        <v>NO SE COTIZARON HONORARIOS</v>
      </c>
    </row>
    <row r="55" spans="1:17">
      <c r="A55" s="63" t="s"/>
      <c r="B55" s="63" t="s"/>
      <c r="C55" s="64" t="s"/>
      <c r="D55" s="64" t="s"/>
      <c r="E55" s="64" t="s"/>
      <c r="F55" s="65" t="s"/>
      <c r="G55" s="64" t="s"/>
      <c r="H55" s="63" t="s"/>
      <c r="I55" s="64" t="s"/>
      <c r="J55" s="64" t="s"/>
      <c r="K55" s="64" t="s"/>
      <c r="L55" s="64" t="s"/>
      <c r="M55" s="64" t="s"/>
      <c r="N55" s="65" t="s"/>
      <c r="O55" s="64" t="s"/>
      <c r="P55" s="65" t="s"/>
      <c r="Q55" s="65" t="s"/>
    </row>
    <row r="56" spans="1:17">
      <c r="A56" s="63" t="s">
        <v>76</v>
      </c>
      <c r="B56" s="63" t="s">
        <v>77</v>
      </c>
      <c r="C56" s="64">
        <v>14400000</v>
      </c>
      <c r="D56" s="64">
        <v>5814000</v>
      </c>
      <c r="E56" s="64">
        <v>38666</v>
      </c>
      <c r="F56" s="65">
        <f>E56/E85</f>
        <v>0.0065668064628</v>
      </c>
      <c r="G56" s="64">
        <f>F56*B89+F56*B90</f>
        <v>0</v>
      </c>
      <c r="H56" s="63" t="s"/>
      <c r="I56" s="64" t="s"/>
      <c r="J56" s="64">
        <f>G56+SUM(I56:I56)</f>
        <v>0</v>
      </c>
      <c r="K56" s="64">
        <v>3768041</v>
      </c>
      <c r="L56" s="64"/>
      <c r="M56" s="64" t="str">
        <f>K56+L56</f>
        <v>0</v>
      </c>
      <c r="N56" s="65">
        <f>IF(D56=0,"SIN PROGRAMACIÓN",J56/D56)</f>
        <v>0</v>
      </c>
      <c r="O56" s="64">
        <f>IF(D56=0,"N/A",IF(N56&gt;100%,C56,N56*C56))</f>
        <v>0</v>
      </c>
      <c r="P56" s="65" t="str">
        <f>IF(D56=0,"NO SE PROGRAMARON HONORARIOS",M56/D56)</f>
        <v>0</v>
      </c>
      <c r="Q56" s="65" t="str">
        <f>IF(C56=0,"NO SE COTIZARON HONORARIOS",M56/C56)</f>
        <v>0</v>
      </c>
    </row>
    <row r="57" spans="1:17">
      <c r="A57" s="63" t="s"/>
      <c r="B57" s="63" t="s"/>
      <c r="C57" s="64" t="s"/>
      <c r="D57" s="64" t="s"/>
      <c r="E57" s="64" t="s"/>
      <c r="F57" s="65" t="s"/>
      <c r="G57" s="64" t="s"/>
      <c r="H57" s="63" t="s"/>
      <c r="I57" s="64" t="s"/>
      <c r="J57" s="64" t="s"/>
      <c r="K57" s="64" t="s"/>
      <c r="L57" s="64" t="s"/>
      <c r="M57" s="64" t="s"/>
      <c r="N57" s="65" t="s"/>
      <c r="O57" s="64" t="s"/>
      <c r="P57" s="65" t="s"/>
      <c r="Q57" s="65" t="s"/>
    </row>
    <row r="58" spans="1:17">
      <c r="A58" s="63" t="s">
        <v>78</v>
      </c>
      <c r="B58" s="63" t="s">
        <v>79</v>
      </c>
      <c r="C58" s="64">
        <v>13000000</v>
      </c>
      <c r="D58" s="64">
        <v>9794140</v>
      </c>
      <c r="E58" s="64">
        <v>2921242</v>
      </c>
      <c r="F58" s="65">
        <f>E58/E85</f>
        <v>0.496126593002</v>
      </c>
      <c r="G58" s="64">
        <f>F58*B89+F58*B90</f>
        <v>0</v>
      </c>
      <c r="H58" s="63" t="s"/>
      <c r="I58" s="64" t="s"/>
      <c r="J58" s="64">
        <f>G58+SUM(I58:I58)</f>
        <v>0</v>
      </c>
      <c r="K58" s="64">
        <v>19543212</v>
      </c>
      <c r="L58" s="64"/>
      <c r="M58" s="64" t="str">
        <f>K58+L58</f>
        <v>0</v>
      </c>
      <c r="N58" s="65">
        <f>IF(D58=0,"SIN PROGRAMACIÓN",J58/D58)</f>
        <v>0</v>
      </c>
      <c r="O58" s="64">
        <f>IF(D58=0,"N/A",IF(N58&gt;100%,C58,N58*C58))</f>
        <v>0</v>
      </c>
      <c r="P58" s="65" t="str">
        <f>IF(D58=0,"NO SE PROGRAMARON HONORARIOS",M58/D58)</f>
        <v>0</v>
      </c>
      <c r="Q58" s="65" t="str">
        <f>IF(C58=0,"NO SE COTIZARON HONORARIOS",M58/C58)</f>
        <v>0</v>
      </c>
    </row>
    <row r="59" spans="1:17">
      <c r="A59" s="63" t="s"/>
      <c r="B59" s="63" t="s"/>
      <c r="C59" s="64" t="s"/>
      <c r="D59" s="64" t="s"/>
      <c r="E59" s="64" t="s"/>
      <c r="F59" s="65" t="s"/>
      <c r="G59" s="64" t="s"/>
      <c r="H59" s="63" t="s"/>
      <c r="I59" s="64" t="s"/>
      <c r="J59" s="64" t="s"/>
      <c r="K59" s="64" t="s"/>
      <c r="L59" s="64" t="s"/>
      <c r="M59" s="64" t="s"/>
      <c r="N59" s="65" t="s"/>
      <c r="O59" s="64" t="s"/>
      <c r="P59" s="65" t="s"/>
      <c r="Q59" s="65" t="s"/>
    </row>
    <row r="60" spans="1:17">
      <c r="A60" s="63" t="s">
        <v>80</v>
      </c>
      <c r="B60" s="63" t="s">
        <v>81</v>
      </c>
      <c r="C60" s="64">
        <v>89712774</v>
      </c>
      <c r="D60" s="64">
        <v>8142500</v>
      </c>
      <c r="E60" s="64">
        <v>38666</v>
      </c>
      <c r="F60" s="65">
        <f>E60/E85</f>
        <v>0.0065668064628</v>
      </c>
      <c r="G60" s="64">
        <f>F60*B89+F60*B90</f>
        <v>0</v>
      </c>
      <c r="H60" s="63" t="s"/>
      <c r="I60" s="64" t="s"/>
      <c r="J60" s="64">
        <f>G60+SUM(I60:I60)</f>
        <v>0</v>
      </c>
      <c r="K60" s="64">
        <v>7744901</v>
      </c>
      <c r="L60" s="64"/>
      <c r="M60" s="64" t="str">
        <f>K60+L60</f>
        <v>0</v>
      </c>
      <c r="N60" s="65">
        <f>IF(D60=0,"SIN PROGRAMACIÓN",J60/D60)</f>
        <v>0</v>
      </c>
      <c r="O60" s="64">
        <f>IF(D60=0,"N/A",IF(N60&gt;100%,C60,N60*C60))</f>
        <v>0</v>
      </c>
      <c r="P60" s="65" t="str">
        <f>IF(D60=0,"NO SE PROGRAMARON HONORARIOS",M60/D60)</f>
        <v>0</v>
      </c>
      <c r="Q60" s="65" t="str">
        <f>IF(C60=0,"NO SE COTIZARON HONORARIOS",M60/C60)</f>
        <v>0</v>
      </c>
    </row>
    <row r="61" spans="1:17">
      <c r="A61" s="63" t="s"/>
      <c r="B61" s="63" t="s"/>
      <c r="C61" s="64" t="s"/>
      <c r="D61" s="64" t="s"/>
      <c r="E61" s="64" t="s"/>
      <c r="F61" s="65" t="s"/>
      <c r="G61" s="64" t="s"/>
      <c r="H61" s="63" t="s"/>
      <c r="I61" s="64" t="s"/>
      <c r="J61" s="64" t="s"/>
      <c r="K61" s="64" t="s"/>
      <c r="L61" s="64" t="s"/>
      <c r="M61" s="64" t="s"/>
      <c r="N61" s="65" t="s"/>
      <c r="O61" s="64" t="s"/>
      <c r="P61" s="65" t="s"/>
      <c r="Q61" s="65" t="s"/>
    </row>
    <row r="62" spans="1:17">
      <c r="A62" s="63" t="s">
        <v>82</v>
      </c>
      <c r="B62" s="63" t="s">
        <v>83</v>
      </c>
      <c r="C62" s="64">
        <v>209106000</v>
      </c>
      <c r="D62" s="64">
        <v>64347640</v>
      </c>
      <c r="E62" s="64">
        <v>122800</v>
      </c>
      <c r="F62" s="65">
        <f>E62/E85</f>
        <v>0.0208556311393</v>
      </c>
      <c r="G62" s="64">
        <f>F62*B89+F62*B90</f>
        <v>0</v>
      </c>
      <c r="H62" s="63" t="s"/>
      <c r="I62" s="64" t="s"/>
      <c r="J62" s="64">
        <f>G62+SUM(I62:I62)</f>
        <v>0</v>
      </c>
      <c r="K62" s="64">
        <v>33541750</v>
      </c>
      <c r="L62" s="64"/>
      <c r="M62" s="64" t="str">
        <f>K62+L62</f>
        <v>0</v>
      </c>
      <c r="N62" s="65">
        <f>IF(D62=0,"SIN PROGRAMACIÓN",J62/D62)</f>
        <v>0</v>
      </c>
      <c r="O62" s="64">
        <f>IF(D62=0,"N/A",IF(N62&gt;100%,C62,N62*C62))</f>
        <v>0</v>
      </c>
      <c r="P62" s="65" t="str">
        <f>IF(D62=0,"NO SE PROGRAMARON HONORARIOS",M62/D62)</f>
        <v>0</v>
      </c>
      <c r="Q62" s="65" t="str">
        <f>IF(C62=0,"NO SE COTIZARON HONORARIOS",M62/C62)</f>
        <v>0</v>
      </c>
    </row>
    <row r="63" spans="1:17">
      <c r="A63" s="63" t="s"/>
      <c r="B63" s="63" t="s"/>
      <c r="C63" s="64" t="s"/>
      <c r="D63" s="64" t="s"/>
      <c r="E63" s="64" t="s"/>
      <c r="F63" s="65" t="s"/>
      <c r="G63" s="64" t="s"/>
      <c r="H63" s="63" t="s"/>
      <c r="I63" s="64" t="s"/>
      <c r="J63" s="64" t="s"/>
      <c r="K63" s="64" t="s"/>
      <c r="L63" s="64" t="s"/>
      <c r="M63" s="64" t="s"/>
      <c r="N63" s="65" t="s"/>
      <c r="O63" s="64" t="s"/>
      <c r="P63" s="65" t="s"/>
      <c r="Q63" s="65" t="s"/>
    </row>
    <row r="64" spans="1:17">
      <c r="A64" s="63" t="s">
        <v>84</v>
      </c>
      <c r="B64" s="63" t="s">
        <v>85</v>
      </c>
      <c r="C64" s="64"/>
      <c r="D64" s="64">
        <v>47719424</v>
      </c>
      <c r="E64" s="64">
        <v>7078050</v>
      </c>
      <c r="F64" s="65">
        <f>E64/E85</f>
        <v>1.20209446242</v>
      </c>
      <c r="G64" s="64">
        <f>F64*B89+F64*B90</f>
        <v>0</v>
      </c>
      <c r="H64" s="63" t="s"/>
      <c r="I64" s="64" t="s"/>
      <c r="J64" s="64">
        <f>G64+SUM(I64:I64)</f>
        <v>0</v>
      </c>
      <c r="K64" s="64">
        <v>60878992</v>
      </c>
      <c r="L64" s="64"/>
      <c r="M64" s="64" t="str">
        <f>K64+L64</f>
        <v>0</v>
      </c>
      <c r="N64" s="65">
        <f>IF(D64=0,"SIN PROGRAMACIÓN",J64/D64)</f>
        <v>0</v>
      </c>
      <c r="O64" s="64" t="str">
        <f>IF(D64=0,"N/A",IF(N64&gt;100%,C64,N64*C64))</f>
        <v>0</v>
      </c>
      <c r="P64" s="65" t="str">
        <f>IF(D64=0,"NO SE PROGRAMARON HONORARIOS",M64/D64)</f>
        <v>0</v>
      </c>
      <c r="Q64" s="65" t="str">
        <f>IF(C64=0,"NO SE COTIZARON HONORARIOS",M64/C64)</f>
        <v>NO SE COTIZARON HONORARIOS</v>
      </c>
    </row>
    <row r="65" spans="1:17">
      <c r="A65" s="63" t="s"/>
      <c r="B65" s="63" t="s"/>
      <c r="C65" s="64" t="s"/>
      <c r="D65" s="64" t="s"/>
      <c r="E65" s="64" t="s"/>
      <c r="F65" s="65" t="s"/>
      <c r="G65" s="64" t="s"/>
      <c r="H65" s="63" t="s"/>
      <c r="I65" s="64" t="s"/>
      <c r="J65" s="64" t="s"/>
      <c r="K65" s="64" t="s"/>
      <c r="L65" s="64" t="s"/>
      <c r="M65" s="64" t="s"/>
      <c r="N65" s="65" t="s"/>
      <c r="O65" s="64" t="s"/>
      <c r="P65" s="65" t="s"/>
      <c r="Q65" s="65" t="s"/>
    </row>
    <row r="66" spans="1:17">
      <c r="A66" s="63" t="s">
        <v>86</v>
      </c>
      <c r="B66" s="63" t="s">
        <v>87</v>
      </c>
      <c r="C66" s="64">
        <v>56956000</v>
      </c>
      <c r="D66" s="64">
        <v>2996000</v>
      </c>
      <c r="E66" s="64">
        <v>328661</v>
      </c>
      <c r="F66" s="65">
        <f>E66/E85</f>
        <v>0.0558178549338</v>
      </c>
      <c r="G66" s="64">
        <f>F66*B89+F66*B90</f>
        <v>0</v>
      </c>
      <c r="H66" s="63" t="s"/>
      <c r="I66" s="64" t="s"/>
      <c r="J66" s="64">
        <f>G66+SUM(I66:I66)</f>
        <v>0</v>
      </c>
      <c r="K66" s="64">
        <v>891926</v>
      </c>
      <c r="L66" s="64"/>
      <c r="M66" s="64" t="str">
        <f>K66+L66</f>
        <v>0</v>
      </c>
      <c r="N66" s="65">
        <f>IF(D66=0,"SIN PROGRAMACIÓN",J66/D66)</f>
        <v>0</v>
      </c>
      <c r="O66" s="64">
        <f>IF(D66=0,"N/A",IF(N66&gt;100%,C66,N66*C66))</f>
        <v>0</v>
      </c>
      <c r="P66" s="65" t="str">
        <f>IF(D66=0,"NO SE PROGRAMARON HONORARIOS",M66/D66)</f>
        <v>0</v>
      </c>
      <c r="Q66" s="65" t="str">
        <f>IF(C66=0,"NO SE COTIZARON HONORARIOS",M66/C66)</f>
        <v>0</v>
      </c>
    </row>
    <row r="67" spans="1:17">
      <c r="A67" s="63" t="s"/>
      <c r="B67" s="63" t="s"/>
      <c r="C67" s="64" t="s"/>
      <c r="D67" s="64" t="s"/>
      <c r="E67" s="64" t="s"/>
      <c r="F67" s="65" t="s"/>
      <c r="G67" s="64" t="s"/>
      <c r="H67" s="63" t="s"/>
      <c r="I67" s="64" t="s"/>
      <c r="J67" s="64" t="s"/>
      <c r="K67" s="64" t="s"/>
      <c r="L67" s="64" t="s"/>
      <c r="M67" s="64" t="s"/>
      <c r="N67" s="65" t="s"/>
      <c r="O67" s="64" t="s"/>
      <c r="P67" s="65" t="s"/>
      <c r="Q67" s="65" t="s"/>
    </row>
    <row r="68" spans="1:17">
      <c r="A68" s="63" t="s">
        <v>88</v>
      </c>
      <c r="B68" s="63" t="s">
        <v>89</v>
      </c>
      <c r="C68" s="64">
        <v>27324602</v>
      </c>
      <c r="D68" s="64">
        <v>17006950</v>
      </c>
      <c r="E68" s="64">
        <v>193330</v>
      </c>
      <c r="F68" s="65">
        <f>E68/E85</f>
        <v>0.032834032314</v>
      </c>
      <c r="G68" s="64">
        <f>F68*B89+F68*B90</f>
        <v>0</v>
      </c>
      <c r="H68" s="63" t="s"/>
      <c r="I68" s="64" t="s"/>
      <c r="J68" s="64">
        <f>G68+SUM(I68:I68)</f>
        <v>0</v>
      </c>
      <c r="K68" s="64">
        <v>48215700</v>
      </c>
      <c r="L68" s="64"/>
      <c r="M68" s="64" t="str">
        <f>K68+L68</f>
        <v>0</v>
      </c>
      <c r="N68" s="65">
        <f>IF(D68=0,"SIN PROGRAMACIÓN",J68/D68)</f>
        <v>0</v>
      </c>
      <c r="O68" s="64">
        <f>IF(D68=0,"N/A",IF(N68&gt;100%,C68,N68*C68))</f>
        <v>0</v>
      </c>
      <c r="P68" s="65" t="str">
        <f>IF(D68=0,"NO SE PROGRAMARON HONORARIOS",M68/D68)</f>
        <v>0</v>
      </c>
      <c r="Q68" s="65" t="str">
        <f>IF(C68=0,"NO SE COTIZARON HONORARIOS",M68/C68)</f>
        <v>0</v>
      </c>
    </row>
    <row r="69" spans="1:17">
      <c r="A69" s="63" t="s"/>
      <c r="B69" s="63" t="s"/>
      <c r="C69" s="64" t="s"/>
      <c r="D69" s="64" t="s"/>
      <c r="E69" s="64" t="s"/>
      <c r="F69" s="65" t="s"/>
      <c r="G69" s="64" t="s"/>
      <c r="H69" s="63" t="s"/>
      <c r="I69" s="64" t="s"/>
      <c r="J69" s="64" t="s"/>
      <c r="K69" s="64" t="s"/>
      <c r="L69" s="64" t="s"/>
      <c r="M69" s="64" t="s"/>
      <c r="N69" s="65" t="s"/>
      <c r="O69" s="64" t="s"/>
      <c r="P69" s="65" t="s"/>
      <c r="Q69" s="65" t="s"/>
    </row>
    <row r="70" spans="1:17">
      <c r="A70" s="63" t="s">
        <v>90</v>
      </c>
      <c r="B70" s="63" t="s">
        <v>91</v>
      </c>
      <c r="C70" s="64">
        <v>5500000</v>
      </c>
      <c r="D70" s="64">
        <v>3412240</v>
      </c>
      <c r="E70" s="64">
        <v>38666</v>
      </c>
      <c r="F70" s="65">
        <f>E70/E85</f>
        <v>0.0065668064628</v>
      </c>
      <c r="G70" s="64">
        <f>F70*B89+F70*B90</f>
        <v>0</v>
      </c>
      <c r="H70" s="63" t="s"/>
      <c r="I70" s="64" t="s"/>
      <c r="J70" s="64">
        <f>G70+SUM(I70:I70)</f>
        <v>0</v>
      </c>
      <c r="K70" s="64">
        <v>3502784</v>
      </c>
      <c r="L70" s="64"/>
      <c r="M70" s="64" t="str">
        <f>K70+L70</f>
        <v>0</v>
      </c>
      <c r="N70" s="65">
        <f>IF(D70=0,"SIN PROGRAMACIÓN",J70/D70)</f>
        <v>0</v>
      </c>
      <c r="O70" s="64">
        <f>IF(D70=0,"N/A",IF(N70&gt;100%,C70,N70*C70))</f>
        <v>0</v>
      </c>
      <c r="P70" s="65" t="str">
        <f>IF(D70=0,"NO SE PROGRAMARON HONORARIOS",M70/D70)</f>
        <v>0</v>
      </c>
      <c r="Q70" s="65" t="str">
        <f>IF(C70=0,"NO SE COTIZARON HONORARIOS",M70/C70)</f>
        <v>0</v>
      </c>
    </row>
    <row r="71" spans="1:17">
      <c r="A71" s="63" t="s"/>
      <c r="B71" s="63" t="s"/>
      <c r="C71" s="64" t="s"/>
      <c r="D71" s="64" t="s"/>
      <c r="E71" s="64" t="s"/>
      <c r="F71" s="65" t="s"/>
      <c r="G71" s="64" t="s"/>
      <c r="H71" s="63" t="s"/>
      <c r="I71" s="64" t="s"/>
      <c r="J71" s="64" t="s"/>
      <c r="K71" s="64" t="s"/>
      <c r="L71" s="64" t="s"/>
      <c r="M71" s="64" t="s"/>
      <c r="N71" s="65" t="s"/>
      <c r="O71" s="64" t="s"/>
      <c r="P71" s="65" t="s"/>
      <c r="Q71" s="65" t="s"/>
    </row>
    <row r="72" spans="1:17">
      <c r="A72" s="63" t="s">
        <v>92</v>
      </c>
      <c r="B72" s="63" t="s">
        <v>93</v>
      </c>
      <c r="C72" s="64"/>
      <c r="D72" s="64">
        <v>250648617</v>
      </c>
      <c r="E72" s="64">
        <v>880200</v>
      </c>
      <c r="F72" s="65">
        <f>E72/E85</f>
        <v>0.149488001049</v>
      </c>
      <c r="G72" s="64">
        <f>F72*B89+F72*B90</f>
        <v>0</v>
      </c>
      <c r="H72" s="63" t="s">
        <v>94</v>
      </c>
      <c r="I72" s="64">
        <v>0</v>
      </c>
      <c r="J72" s="64">
        <f>G72+SUM(I72:I83)</f>
        <v>0</v>
      </c>
      <c r="K72" s="64">
        <v>278872525</v>
      </c>
      <c r="L72" s="64">
        <v>93724200</v>
      </c>
      <c r="M72" s="64">
        <f>K72+L72</f>
        <v>372596725</v>
      </c>
      <c r="N72" s="65">
        <f>IF(D72=0,"SIN PROGRAMACIÓN",J72/D72)</f>
        <v>0</v>
      </c>
      <c r="O72" s="64" t="str">
        <f>IF(D72=0,"N/A",IF(N72&gt;100%,C72,N72*C72))</f>
        <v>0</v>
      </c>
      <c r="P72" s="65">
        <f>IF(D72=0,"NO SE PROGRAMARON HONORARIOS",M72/D72)</f>
        <v>1.48653014511</v>
      </c>
      <c r="Q72" s="65" t="str">
        <f>IF(C72=0,"NO SE COTIZARON HONORARIOS",M72/C72)</f>
        <v>NO SE COTIZARON HONORARIOS</v>
      </c>
    </row>
    <row r="73" spans="1:17">
      <c r="A73" s="63" t="s"/>
      <c r="B73" s="63" t="s"/>
      <c r="C73" s="64" t="s"/>
      <c r="D73" s="64" t="s"/>
      <c r="E73" s="64" t="s"/>
      <c r="F73" s="65" t="s"/>
      <c r="G73" s="64" t="s"/>
      <c r="H73" s="63" t="s">
        <v>95</v>
      </c>
      <c r="I73" s="64">
        <v>0</v>
      </c>
      <c r="J73" s="64" t="s"/>
      <c r="K73" s="64" t="s"/>
      <c r="L73" s="64" t="s"/>
      <c r="M73" s="64" t="s"/>
      <c r="N73" s="65" t="s"/>
      <c r="O73" s="64" t="s"/>
      <c r="P73" s="65" t="s"/>
      <c r="Q73" s="65" t="s"/>
    </row>
    <row r="74" spans="1:17">
      <c r="A74" s="63" t="s"/>
      <c r="B74" s="63" t="s"/>
      <c r="C74" s="64" t="s"/>
      <c r="D74" s="64" t="s"/>
      <c r="E74" s="64" t="s"/>
      <c r="F74" s="65" t="s"/>
      <c r="G74" s="64" t="s"/>
      <c r="H74" s="63" t="s">
        <v>96</v>
      </c>
      <c r="I74" s="64">
        <v>0</v>
      </c>
      <c r="J74" s="64" t="s"/>
      <c r="K74" s="64" t="s"/>
      <c r="L74" s="64" t="s"/>
      <c r="M74" s="64" t="s"/>
      <c r="N74" s="65" t="s"/>
      <c r="O74" s="64" t="s"/>
      <c r="P74" s="65" t="s"/>
      <c r="Q74" s="65" t="s"/>
    </row>
    <row r="75" spans="1:17">
      <c r="A75" s="63" t="s"/>
      <c r="B75" s="63" t="s"/>
      <c r="C75" s="64" t="s"/>
      <c r="D75" s="64" t="s"/>
      <c r="E75" s="64" t="s"/>
      <c r="F75" s="65" t="s"/>
      <c r="G75" s="64" t="s"/>
      <c r="H75" s="63" t="s">
        <v>97</v>
      </c>
      <c r="I75" s="64">
        <v>0</v>
      </c>
      <c r="J75" s="64" t="s"/>
      <c r="K75" s="64" t="s"/>
      <c r="L75" s="64" t="s"/>
      <c r="M75" s="64" t="s"/>
      <c r="N75" s="65" t="s"/>
      <c r="O75" s="64" t="s"/>
      <c r="P75" s="65" t="s"/>
      <c r="Q75" s="65" t="s"/>
    </row>
    <row r="76" spans="1:17">
      <c r="A76" s="63" t="s"/>
      <c r="B76" s="63" t="s"/>
      <c r="C76" s="64" t="s"/>
      <c r="D76" s="64" t="s"/>
      <c r="E76" s="64" t="s"/>
      <c r="F76" s="65" t="s"/>
      <c r="G76" s="64" t="s"/>
      <c r="H76" s="63" t="s">
        <v>98</v>
      </c>
      <c r="I76" s="64">
        <v>0</v>
      </c>
      <c r="J76" s="64" t="s"/>
      <c r="K76" s="64" t="s"/>
      <c r="L76" s="64" t="s"/>
      <c r="M76" s="64" t="s"/>
      <c r="N76" s="65" t="s"/>
      <c r="O76" s="64" t="s"/>
      <c r="P76" s="65" t="s"/>
      <c r="Q76" s="65" t="s"/>
    </row>
    <row r="77" spans="1:17">
      <c r="A77" s="63" t="s"/>
      <c r="B77" s="63" t="s"/>
      <c r="C77" s="64" t="s"/>
      <c r="D77" s="64" t="s"/>
      <c r="E77" s="64" t="s"/>
      <c r="F77" s="65" t="s"/>
      <c r="G77" s="64" t="s"/>
      <c r="H77" s="63" t="s">
        <v>99</v>
      </c>
      <c r="I77" s="64">
        <v>0</v>
      </c>
      <c r="J77" s="64" t="s"/>
      <c r="K77" s="64" t="s"/>
      <c r="L77" s="64" t="s"/>
      <c r="M77" s="64" t="s"/>
      <c r="N77" s="65" t="s"/>
      <c r="O77" s="64" t="s"/>
      <c r="P77" s="65" t="s"/>
      <c r="Q77" s="65" t="s"/>
    </row>
    <row r="78" spans="1:17">
      <c r="A78" s="63" t="s"/>
      <c r="B78" s="63" t="s"/>
      <c r="C78" s="64" t="s"/>
      <c r="D78" s="64" t="s"/>
      <c r="E78" s="64" t="s"/>
      <c r="F78" s="65" t="s"/>
      <c r="G78" s="64" t="s"/>
      <c r="H78" s="63" t="s">
        <v>100</v>
      </c>
      <c r="I78" s="64">
        <v>0</v>
      </c>
      <c r="J78" s="64" t="s"/>
      <c r="K78" s="64" t="s"/>
      <c r="L78" s="64" t="s"/>
      <c r="M78" s="64" t="s"/>
      <c r="N78" s="65" t="s"/>
      <c r="O78" s="64" t="s"/>
      <c r="P78" s="65" t="s"/>
      <c r="Q78" s="65" t="s"/>
    </row>
    <row r="79" spans="1:17">
      <c r="A79" s="63" t="s"/>
      <c r="B79" s="63" t="s"/>
      <c r="C79" s="64" t="s"/>
      <c r="D79" s="64" t="s"/>
      <c r="E79" s="64" t="s"/>
      <c r="F79" s="65" t="s"/>
      <c r="G79" s="64" t="s"/>
      <c r="H79" s="63" t="s">
        <v>101</v>
      </c>
      <c r="I79" s="64">
        <v>0</v>
      </c>
      <c r="J79" s="64" t="s"/>
      <c r="K79" s="64" t="s"/>
      <c r="L79" s="64" t="s"/>
      <c r="M79" s="64" t="s"/>
      <c r="N79" s="65" t="s"/>
      <c r="O79" s="64" t="s"/>
      <c r="P79" s="65" t="s"/>
      <c r="Q79" s="65" t="s"/>
    </row>
    <row r="80" spans="1:17">
      <c r="A80" s="63" t="s"/>
      <c r="B80" s="63" t="s"/>
      <c r="C80" s="64" t="s"/>
      <c r="D80" s="64" t="s"/>
      <c r="E80" s="64" t="s"/>
      <c r="F80" s="65" t="s"/>
      <c r="G80" s="64" t="s"/>
      <c r="H80" s="63" t="s">
        <v>102</v>
      </c>
      <c r="I80" s="64">
        <v>0</v>
      </c>
      <c r="J80" s="64" t="s"/>
      <c r="K80" s="64" t="s"/>
      <c r="L80" s="64" t="s"/>
      <c r="M80" s="64" t="s"/>
      <c r="N80" s="65" t="s"/>
      <c r="O80" s="64" t="s"/>
      <c r="P80" s="65" t="s"/>
      <c r="Q80" s="65" t="s"/>
    </row>
    <row r="81" spans="1:17">
      <c r="A81" s="63" t="s"/>
      <c r="B81" s="63" t="s"/>
      <c r="C81" s="64" t="s"/>
      <c r="D81" s="64" t="s"/>
      <c r="E81" s="64" t="s"/>
      <c r="F81" s="65" t="s"/>
      <c r="G81" s="64" t="s"/>
      <c r="H81" s="63" t="s">
        <v>103</v>
      </c>
      <c r="I81" s="64">
        <v>0</v>
      </c>
      <c r="J81" s="64" t="s"/>
      <c r="K81" s="64" t="s"/>
      <c r="L81" s="64" t="s"/>
      <c r="M81" s="64" t="s"/>
      <c r="N81" s="65" t="s"/>
      <c r="O81" s="64" t="s"/>
      <c r="P81" s="65" t="s"/>
      <c r="Q81" s="65" t="s"/>
    </row>
    <row r="82" spans="1:17">
      <c r="A82" s="63" t="s"/>
      <c r="B82" s="63" t="s"/>
      <c r="C82" s="64" t="s"/>
      <c r="D82" s="64" t="s"/>
      <c r="E82" s="64" t="s"/>
      <c r="F82" s="65" t="s"/>
      <c r="G82" s="64" t="s"/>
      <c r="H82" s="63" t="s">
        <v>104</v>
      </c>
      <c r="I82" s="64">
        <v>0</v>
      </c>
      <c r="J82" s="64" t="s"/>
      <c r="K82" s="64" t="s"/>
      <c r="L82" s="64" t="s"/>
      <c r="M82" s="64" t="s"/>
      <c r="N82" s="65" t="s"/>
      <c r="O82" s="64" t="s"/>
      <c r="P82" s="65" t="s"/>
      <c r="Q82" s="65" t="s"/>
    </row>
    <row r="83" spans="1:17">
      <c r="A83" s="63" t="s"/>
      <c r="B83" s="63" t="s"/>
      <c r="C83" s="64" t="s"/>
      <c r="D83" s="64" t="s"/>
      <c r="E83" s="64" t="s"/>
      <c r="F83" s="65" t="s"/>
      <c r="G83" s="64" t="s"/>
      <c r="H83" s="63" t="s"/>
      <c r="I83" s="64" t="s"/>
      <c r="J83" s="64" t="s"/>
      <c r="K83" s="64" t="s"/>
      <c r="L83" s="64" t="s"/>
      <c r="M83" s="64" t="s"/>
      <c r="N83" s="65" t="s"/>
      <c r="O83" s="64" t="s"/>
      <c r="P83" s="65" t="s"/>
      <c r="Q83" s="65" t="s"/>
    </row>
    <row r="84" spans="1:17">
      <c r="A84" s="63" t="s"/>
      <c r="B84" s="63" t="s"/>
      <c r="C84" s="64" t="s"/>
      <c r="D84" s="64" t="s"/>
      <c r="E84" s="64" t="s"/>
      <c r="F84" s="65" t="s"/>
      <c r="G84" s="64" t="s"/>
      <c r="H84" s="63" t="s"/>
      <c r="I84" s="64" t="s"/>
      <c r="J84" s="64" t="s"/>
      <c r="K84" s="64" t="s"/>
      <c r="L84" s="64" t="s"/>
      <c r="M84" s="64" t="s"/>
      <c r="N84" s="65" t="s"/>
      <c r="O84" s="64" t="s"/>
      <c r="P84" s="65" t="s"/>
      <c r="Q84" s="65" t="s"/>
    </row>
    <row r="85" spans="1:17">
      <c r="A85" s="63" t="s">
        <v>105</v>
      </c>
      <c r="B85" s="63" t="s"/>
      <c r="C85" s="64" t="s"/>
      <c r="D85" s="64" t="s"/>
      <c r="E85" s="64">
        <v>5888098</v>
      </c>
      <c r="F85" s="65" t="s"/>
      <c r="G85" s="64" t="s"/>
      <c r="H85" s="63" t="s"/>
      <c r="I85" s="64" t="s"/>
      <c r="J85" s="64" t="s"/>
      <c r="K85" s="64">
        <f>E85</f>
        <v>5888098</v>
      </c>
      <c r="L85" s="64" t="s"/>
      <c r="M85" s="64" t="s"/>
      <c r="N85" s="65" t="s"/>
      <c r="O85" s="64" t="s"/>
      <c r="P85" s="65" t="s"/>
      <c r="Q85" s="65" t="s"/>
    </row>
    <row r="86" spans="1:17">
      <c r="A86" s="63" t="s">
        <v>106</v>
      </c>
      <c r="B86" s="63" t="s"/>
      <c r="C86" s="64" t="s"/>
      <c r="D86" s="64" t="s"/>
      <c r="E86" s="64">
        <f>SUM(E5:E85)</f>
        <v>27216796</v>
      </c>
      <c r="F86" s="63" t="s"/>
      <c r="G86" s="64" t="s"/>
      <c r="H86" s="63" t="s"/>
      <c r="I86" s="64">
        <f>SUM(I5:I85)</f>
        <v>600000</v>
      </c>
      <c r="J86" s="64" t="s"/>
      <c r="K86" s="64" t="s"/>
      <c r="L86" s="64" t="s"/>
      <c r="M86" s="64" t="s"/>
      <c r="N86" s="63" t="s"/>
      <c r="O86" s="64">
        <f>SUM(O5:O85)</f>
        <v>1669373.4375</v>
      </c>
      <c r="P86" s="63" t="s"/>
      <c r="Q86" s="63" t="s"/>
    </row>
    <row r="87" spans="1:17">
      <c r="A87" s="63" t="s">
        <v>107</v>
      </c>
      <c r="B87" s="63" t="s"/>
      <c r="C87" s="64" t="s"/>
      <c r="D87" s="64" t="s"/>
      <c r="E87" s="64">
        <f>E86-E85</f>
        <v>21328698</v>
      </c>
      <c r="F87" s="63" t="s"/>
      <c r="G87" s="64" t="s"/>
      <c r="H87" s="63" t="s"/>
      <c r="I87" s="64" t="s"/>
      <c r="J87" s="64" t="s"/>
      <c r="K87" s="64" t="s"/>
      <c r="L87" s="64" t="s"/>
      <c r="M87" s="64" t="s"/>
      <c r="N87" s="63" t="s"/>
      <c r="O87" s="64" t="s"/>
      <c r="P87" s="63" t="s"/>
      <c r="Q87" s="63" t="s"/>
    </row>
    <row r="89" spans="1:17">
      <c r="A89" t="s">
        <v>108</v>
      </c>
      <c r="B89">
        <v>0</v>
      </c>
    </row>
    <row r="90" spans="1:17">
      <c r="A90" t="s">
        <v>109</v>
      </c>
      <c r="B9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3:M4"/>
    <mergeCell ref="N3:N4"/>
    <mergeCell ref="O3:O4"/>
    <mergeCell ref="P3:P4"/>
    <mergeCell ref="Q3:Q4"/>
    <mergeCell ref="L3:L4"/>
    <mergeCell ref="A1:Q1"/>
    <mergeCell ref="A2:A4"/>
    <mergeCell ref="B2:B4"/>
    <mergeCell ref="C2:C4"/>
    <mergeCell ref="D2:D4"/>
    <mergeCell ref="E2:J2"/>
    <mergeCell ref="K2:M2"/>
    <mergeCell ref="N2:O2"/>
    <mergeCell ref="P2:Q2"/>
    <mergeCell ref="E3:E4"/>
    <mergeCell ref="F3:F4"/>
    <mergeCell ref="G3:G4"/>
    <mergeCell ref="H3:I3"/>
    <mergeCell ref="J3:J4"/>
    <mergeCell ref="K3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30"/>
  <sheetViews>
    <sheetView tabSelected="0" workbookViewId="0" showGridLines="true" showRowColHeaders="1"/>
  </sheetViews>
  <sheetFormatPr defaultRowHeight="12.75" outlineLevelRow="0" outlineLevelCol="0"/>
  <cols>
    <col min="1" max="1" width="13" customWidth="true" style="0"/>
    <col min="2" max="2" width="17.5703125" customWidth="true" style="0"/>
    <col min="3" max="3" width="7.5703125" customWidth="true" style="0"/>
    <col min="4" max="4" width="8.7109375" customWidth="true" style="0"/>
    <col min="6" max="6" width="11.140625" customWidth="true" style="0"/>
    <col min="7" max="7" width="30.7109375" customWidth="true" style="0"/>
    <col min="8" max="8" width="12.140625" customWidth="true" style="0"/>
    <col min="9" max="9" width="26.7109375" customWidth="true" style="0"/>
    <col min="10" max="10" width="22" customWidth="true" style="0"/>
    <col min="11" max="11" width="28" customWidth="true" style="0"/>
    <col min="12" max="12" width="31" customWidth="true" style="0"/>
  </cols>
  <sheetData>
    <row r="1" spans="1:12" customHeight="1" ht="16.5">
      <c r="A1" s="42" t="s">
        <v>110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customHeight="1" ht="15.75">
      <c r="A2" s="45" t="s">
        <v>111</v>
      </c>
      <c r="B2" s="46" t="s">
        <v>112</v>
      </c>
      <c r="C2" s="47" t="s">
        <v>113</v>
      </c>
      <c r="D2" s="48"/>
      <c r="E2" s="49"/>
      <c r="F2" s="46" t="s">
        <v>114</v>
      </c>
      <c r="G2" s="46" t="s">
        <v>115</v>
      </c>
      <c r="H2" s="46" t="s">
        <v>116</v>
      </c>
      <c r="I2" s="46" t="s">
        <v>117</v>
      </c>
      <c r="J2" s="46" t="s">
        <v>118</v>
      </c>
      <c r="K2" s="46" t="s">
        <v>119</v>
      </c>
      <c r="L2" s="46" t="s">
        <v>120</v>
      </c>
    </row>
    <row r="3" spans="1:12" customHeight="1" ht="24.75">
      <c r="A3" s="50"/>
      <c r="B3" s="50"/>
      <c r="C3" s="51" t="s">
        <v>121</v>
      </c>
      <c r="D3" s="51" t="s">
        <v>122</v>
      </c>
      <c r="E3" s="51" t="s">
        <v>123</v>
      </c>
      <c r="F3" s="52"/>
      <c r="G3" s="52"/>
      <c r="H3" s="52"/>
      <c r="I3" s="50"/>
      <c r="J3" s="52"/>
      <c r="K3" s="52"/>
      <c r="L3" s="52"/>
    </row>
    <row r="4" spans="1:12">
      <c r="A4" s="2"/>
      <c r="B4" s="3"/>
      <c r="C4" s="3"/>
      <c r="D4" s="3"/>
      <c r="E4" s="3"/>
      <c r="F4" s="4"/>
      <c r="G4" s="5"/>
      <c r="H4" s="5"/>
      <c r="I4" s="3"/>
      <c r="J4" s="6"/>
      <c r="K4" s="7"/>
      <c r="L4" s="8"/>
    </row>
    <row r="5" spans="1:12">
      <c r="A5" s="9" t="s">
        <v>124</v>
      </c>
      <c r="B5" s="10">
        <v>0</v>
      </c>
      <c r="C5" s="10">
        <v>0</v>
      </c>
      <c r="D5" s="10">
        <v>0</v>
      </c>
      <c r="E5" s="10">
        <v>0</v>
      </c>
      <c r="F5" s="11">
        <v>0</v>
      </c>
      <c r="G5" s="10">
        <v>0</v>
      </c>
      <c r="H5" s="10">
        <f>+C5+G5</f>
        <v>0</v>
      </c>
      <c r="I5" s="10">
        <v>0</v>
      </c>
      <c r="J5" s="11">
        <f>+L45</f>
        <v>0</v>
      </c>
      <c r="K5" s="12">
        <f>IF(I5=0,0,H5/I5)</f>
        <v>0</v>
      </c>
      <c r="L5" s="13">
        <f>IF(J5=0,0,H5/J5)</f>
        <v>0</v>
      </c>
    </row>
    <row r="6" spans="1:12">
      <c r="A6" s="14"/>
      <c r="B6" s="10"/>
      <c r="C6" s="10"/>
      <c r="D6" s="10"/>
      <c r="E6" s="10"/>
      <c r="F6" s="11"/>
      <c r="G6" s="10"/>
      <c r="H6" s="10"/>
      <c r="I6" s="10"/>
      <c r="J6" s="11"/>
      <c r="K6" s="12"/>
      <c r="L6" s="13"/>
    </row>
    <row r="7" spans="1:12">
      <c r="A7" s="9" t="s">
        <v>125</v>
      </c>
      <c r="B7" s="10">
        <v>0</v>
      </c>
      <c r="C7" s="10">
        <v>0</v>
      </c>
      <c r="D7" s="10">
        <v>0</v>
      </c>
      <c r="E7" s="10">
        <v>0</v>
      </c>
      <c r="F7" s="11">
        <v>0</v>
      </c>
      <c r="G7" s="10">
        <v>0</v>
      </c>
      <c r="H7" s="10">
        <f>+C7+G7+D7+E7</f>
        <v>0</v>
      </c>
      <c r="I7" s="10">
        <v>0</v>
      </c>
      <c r="J7" s="11">
        <v>0</v>
      </c>
      <c r="K7" s="12">
        <f>IF(I7=0,0,H7/I7)</f>
        <v>0</v>
      </c>
      <c r="L7" s="13">
        <f>IF(J7=0,0,H7/J7)</f>
        <v>0</v>
      </c>
    </row>
    <row r="8" spans="1:12">
      <c r="A8" s="14"/>
      <c r="B8" s="10"/>
      <c r="C8" s="10"/>
      <c r="D8" s="10"/>
      <c r="E8" s="10"/>
      <c r="F8" s="11"/>
      <c r="G8" s="10"/>
      <c r="H8" s="10"/>
      <c r="I8" s="10"/>
      <c r="J8" s="11"/>
      <c r="K8" s="12"/>
      <c r="L8" s="13"/>
    </row>
    <row r="9" spans="1:12">
      <c r="A9" s="9" t="s">
        <v>126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0">
        <v>0</v>
      </c>
      <c r="H9" s="10">
        <f>+C9+G9+D9+E9</f>
        <v>0</v>
      </c>
      <c r="I9" s="10">
        <v>0</v>
      </c>
      <c r="J9" s="11">
        <v>0</v>
      </c>
      <c r="K9" s="12">
        <f>IF(I9=0,0,H9/I9)</f>
        <v>0</v>
      </c>
      <c r="L9" s="13">
        <f>IF(J9=0,0,H9/J9)</f>
        <v>0</v>
      </c>
    </row>
    <row r="10" spans="1:12">
      <c r="A10" s="14"/>
      <c r="B10" s="10"/>
      <c r="C10" s="10"/>
      <c r="D10" s="10"/>
      <c r="E10" s="10"/>
      <c r="F10" s="11"/>
      <c r="G10" s="10"/>
      <c r="H10" s="10"/>
      <c r="I10" s="10"/>
      <c r="J10" s="11"/>
      <c r="K10" s="12"/>
      <c r="L10" s="13"/>
    </row>
    <row r="11" spans="1:12">
      <c r="A11" s="9" t="s">
        <v>127</v>
      </c>
      <c r="B11" s="10">
        <v>0</v>
      </c>
      <c r="C11" s="10">
        <v>0</v>
      </c>
      <c r="D11" s="10">
        <v>0</v>
      </c>
      <c r="E11" s="10">
        <v>0</v>
      </c>
      <c r="F11" s="11">
        <v>0</v>
      </c>
      <c r="G11" s="10">
        <v>0</v>
      </c>
      <c r="H11" s="10">
        <f>+C11+G11+D11+E11</f>
        <v>0</v>
      </c>
      <c r="I11" s="10">
        <v>0</v>
      </c>
      <c r="J11" s="11">
        <v>0</v>
      </c>
      <c r="K11" s="12">
        <f>IF(I11=0,0,H11/I11)</f>
        <v>0</v>
      </c>
      <c r="L11" s="13">
        <f>IF(J11=0,0,H11/J11)</f>
        <v>0</v>
      </c>
    </row>
    <row r="12" spans="1:12">
      <c r="A12" s="14"/>
      <c r="B12" s="10"/>
      <c r="C12" s="10"/>
      <c r="D12" s="10"/>
      <c r="E12" s="10"/>
      <c r="F12" s="11"/>
      <c r="G12" s="10"/>
      <c r="H12" s="10"/>
      <c r="I12" s="10"/>
      <c r="J12" s="11"/>
      <c r="K12" s="12"/>
      <c r="L12" s="13"/>
    </row>
    <row r="13" spans="1:12">
      <c r="A13" s="9" t="s">
        <v>128</v>
      </c>
      <c r="B13" s="10">
        <v>0</v>
      </c>
      <c r="C13" s="10">
        <v>0</v>
      </c>
      <c r="D13" s="10">
        <v>0</v>
      </c>
      <c r="E13" s="10">
        <v>0</v>
      </c>
      <c r="F13" s="11">
        <v>0</v>
      </c>
      <c r="G13" s="10">
        <v>0</v>
      </c>
      <c r="H13" s="10">
        <f>+C13+G13+D13+E13</f>
        <v>0</v>
      </c>
      <c r="I13" s="10">
        <v>0</v>
      </c>
      <c r="J13" s="11">
        <v>0</v>
      </c>
      <c r="K13" s="12">
        <f>IF(I13=0,0,H13/I13)</f>
        <v>0</v>
      </c>
      <c r="L13" s="13">
        <f>IF(J13=0,0,H13/J13)</f>
        <v>0</v>
      </c>
    </row>
    <row r="14" spans="1:12">
      <c r="A14" s="14"/>
      <c r="B14" s="10"/>
      <c r="C14" s="10"/>
      <c r="D14" s="10"/>
      <c r="E14" s="10"/>
      <c r="F14" s="11"/>
      <c r="G14" s="10"/>
      <c r="H14" s="10"/>
      <c r="I14" s="10"/>
      <c r="J14" s="11"/>
      <c r="K14" s="12"/>
      <c r="L14" s="13"/>
    </row>
    <row r="15" spans="1:12">
      <c r="A15" s="9" t="s">
        <v>129</v>
      </c>
      <c r="B15" s="10">
        <v>0</v>
      </c>
      <c r="C15" s="10">
        <v>0</v>
      </c>
      <c r="D15" s="10">
        <v>0</v>
      </c>
      <c r="E15" s="10">
        <v>0</v>
      </c>
      <c r="F15" s="11">
        <v>0</v>
      </c>
      <c r="G15" s="10">
        <v>0</v>
      </c>
      <c r="H15" s="10">
        <f>+C15+G15+D15+E15</f>
        <v>0</v>
      </c>
      <c r="I15" s="10">
        <v>0</v>
      </c>
      <c r="J15" s="11">
        <v>0</v>
      </c>
      <c r="K15" s="12">
        <f>IF(I15=0,0,H15/I15)</f>
        <v>0</v>
      </c>
      <c r="L15" s="13">
        <f>IF(J15=0,0,H15/J15)</f>
        <v>0</v>
      </c>
    </row>
    <row r="16" spans="1:12">
      <c r="A16" s="14"/>
      <c r="B16" s="10"/>
      <c r="C16" s="15"/>
      <c r="D16" s="15"/>
      <c r="E16" s="15"/>
      <c r="F16" s="11"/>
      <c r="G16" s="10"/>
      <c r="H16" s="10"/>
      <c r="I16" s="10"/>
      <c r="J16" s="11"/>
      <c r="K16" s="12"/>
      <c r="L16" s="13"/>
    </row>
    <row r="17" spans="1:12">
      <c r="A17" s="9" t="s">
        <v>130</v>
      </c>
      <c r="B17" s="16">
        <f>JULIO!E87</f>
        <v>21328698</v>
      </c>
      <c r="C17" s="10">
        <v>0</v>
      </c>
      <c r="D17" s="10">
        <v>0</v>
      </c>
      <c r="E17" s="10">
        <v>0</v>
      </c>
      <c r="F17" s="10">
        <v>0</v>
      </c>
      <c r="G17" s="10">
        <f>JULIO!I86</f>
        <v>600000</v>
      </c>
      <c r="H17" s="10">
        <f>+C17+G17+D17+E17</f>
        <v>600000</v>
      </c>
      <c r="I17" s="10">
        <f>JULIO!O86</f>
        <v>1669373.4375</v>
      </c>
      <c r="J17" s="11">
        <f>JULIO!D86</f>
        <v>0</v>
      </c>
      <c r="K17" s="12">
        <f>IF(I17=0,0,H17/I17)</f>
        <v>0.359416285489</v>
      </c>
      <c r="L17" s="13">
        <f>IF(J17=0,0,H17/J17)</f>
        <v>0</v>
      </c>
    </row>
    <row r="18" spans="1:12">
      <c r="A18" s="14"/>
      <c r="B18" s="10"/>
      <c r="C18" s="10"/>
      <c r="D18" s="10"/>
      <c r="E18" s="10"/>
      <c r="F18" s="11"/>
      <c r="G18" s="10"/>
      <c r="H18" s="10"/>
      <c r="I18" s="10"/>
      <c r="J18" s="11"/>
      <c r="K18" s="12"/>
      <c r="L18" s="13"/>
    </row>
    <row r="19" spans="1:12">
      <c r="A19" s="9" t="s">
        <v>131</v>
      </c>
      <c r="B19" s="17">
        <v>0</v>
      </c>
      <c r="C19" s="18">
        <v>0</v>
      </c>
      <c r="D19" s="18">
        <v>0</v>
      </c>
      <c r="E19" s="18">
        <v>0</v>
      </c>
      <c r="F19" s="18">
        <v>0</v>
      </c>
      <c r="G19" s="10">
        <v>0</v>
      </c>
      <c r="H19" s="10">
        <f>+C19+G19+D19+E19</f>
        <v>0</v>
      </c>
      <c r="I19" s="10">
        <v>0</v>
      </c>
      <c r="J19" s="11">
        <v>0</v>
      </c>
      <c r="K19" s="12">
        <f>IF(I19=0,0,H19/I19)</f>
        <v>0</v>
      </c>
      <c r="L19" s="13">
        <f>IF(J19=0,0,H19/J19)</f>
        <v>0</v>
      </c>
    </row>
    <row r="20" spans="1:12">
      <c r="A20" s="14"/>
      <c r="B20" s="19"/>
      <c r="C20" s="19"/>
      <c r="D20" s="19"/>
      <c r="E20" s="19"/>
      <c r="F20" s="20"/>
      <c r="G20" s="10"/>
      <c r="H20" s="10"/>
      <c r="I20" s="10"/>
      <c r="J20" s="11"/>
      <c r="K20" s="12"/>
      <c r="L20" s="13"/>
    </row>
    <row r="21" spans="1:12">
      <c r="A21" s="9" t="s">
        <v>132</v>
      </c>
      <c r="B21" s="21">
        <v>0</v>
      </c>
      <c r="C21" s="22">
        <v>0</v>
      </c>
      <c r="D21" s="22">
        <v>0</v>
      </c>
      <c r="E21" s="22">
        <v>0</v>
      </c>
      <c r="F21" s="22">
        <v>0</v>
      </c>
      <c r="G21" s="10">
        <v>0</v>
      </c>
      <c r="H21" s="10">
        <f>+C21+G21+D21+E21</f>
        <v>0</v>
      </c>
      <c r="I21" s="10">
        <v>0</v>
      </c>
      <c r="J21" s="11">
        <v>0</v>
      </c>
      <c r="K21" s="12">
        <f>IF(I21=0,0,H21/I21)</f>
        <v>0</v>
      </c>
      <c r="L21" s="13">
        <f>IF(J21=0,0,H21/J21)</f>
        <v>0</v>
      </c>
    </row>
    <row r="22" spans="1:12">
      <c r="A22" s="14"/>
      <c r="B22" s="19"/>
      <c r="C22" s="23"/>
      <c r="D22" s="19"/>
      <c r="E22" s="19"/>
      <c r="F22" s="20"/>
      <c r="G22" s="10"/>
      <c r="H22" s="10"/>
      <c r="I22" s="10"/>
      <c r="J22" s="11"/>
      <c r="K22" s="12"/>
      <c r="L22" s="13"/>
    </row>
    <row r="23" spans="1:12">
      <c r="A23" s="9" t="s">
        <v>133</v>
      </c>
      <c r="B23" s="21">
        <v>0</v>
      </c>
      <c r="C23" s="22">
        <v>0</v>
      </c>
      <c r="D23" s="22">
        <v>0</v>
      </c>
      <c r="E23" s="22">
        <v>0</v>
      </c>
      <c r="F23" s="22">
        <v>0</v>
      </c>
      <c r="G23" s="21">
        <v>0</v>
      </c>
      <c r="H23" s="21">
        <f>+C23+G23+D23+E23</f>
        <v>0</v>
      </c>
      <c r="I23" s="21">
        <v>0</v>
      </c>
      <c r="J23" s="21">
        <v>0</v>
      </c>
      <c r="K23" s="12">
        <f>IF(I23=0,0,H23/I23)</f>
        <v>0</v>
      </c>
      <c r="L23" s="13">
        <f>IF(J23=0,0,H23/J23)</f>
        <v>0</v>
      </c>
    </row>
    <row r="24" spans="1:12">
      <c r="A24" s="14"/>
      <c r="B24" s="19"/>
      <c r="C24" s="19"/>
      <c r="D24" s="19"/>
      <c r="E24" s="19"/>
      <c r="F24" s="19"/>
      <c r="G24" s="10"/>
      <c r="H24" s="10"/>
      <c r="I24" s="10"/>
      <c r="J24" s="11"/>
      <c r="K24" s="12"/>
      <c r="L24" s="13"/>
    </row>
    <row r="25" spans="1:12">
      <c r="A25" s="9" t="s">
        <v>134</v>
      </c>
      <c r="B25" s="21">
        <v>0</v>
      </c>
      <c r="C25" s="22">
        <v>0</v>
      </c>
      <c r="D25" s="22">
        <v>0</v>
      </c>
      <c r="E25" s="22">
        <v>0</v>
      </c>
      <c r="F25" s="22">
        <v>0</v>
      </c>
      <c r="G25" s="21">
        <v>0</v>
      </c>
      <c r="H25" s="21">
        <f>+C25+G25+D25+E25</f>
        <v>0</v>
      </c>
      <c r="I25" s="21">
        <v>0</v>
      </c>
      <c r="J25" s="21">
        <v>0</v>
      </c>
      <c r="K25" s="12">
        <f>IF(I25=0,0,H25/I25)</f>
        <v>0</v>
      </c>
      <c r="L25" s="13"/>
    </row>
    <row r="26" spans="1:12">
      <c r="A26" s="14"/>
      <c r="B26" s="24"/>
      <c r="C26" s="24"/>
      <c r="D26" s="24"/>
      <c r="E26" s="24"/>
      <c r="F26" s="24"/>
      <c r="G26" s="10"/>
      <c r="H26" s="10"/>
      <c r="I26" s="10"/>
      <c r="J26" s="11"/>
      <c r="K26" s="12"/>
      <c r="L26" s="13"/>
    </row>
    <row r="27" spans="1:12">
      <c r="A27" s="9" t="s">
        <v>135</v>
      </c>
      <c r="B27" s="21">
        <v>0</v>
      </c>
      <c r="C27" s="22">
        <v>0</v>
      </c>
      <c r="D27" s="22">
        <v>0</v>
      </c>
      <c r="E27" s="22">
        <v>0</v>
      </c>
      <c r="F27" s="22">
        <v>0</v>
      </c>
      <c r="G27" s="21">
        <v>0</v>
      </c>
      <c r="H27" s="21">
        <f>+C27+G27+D27+E27</f>
        <v>0</v>
      </c>
      <c r="I27" s="21">
        <v>0</v>
      </c>
      <c r="J27" s="21">
        <v>0</v>
      </c>
      <c r="K27" s="12">
        <f>IF(I27=0,0,H27/I27)</f>
        <v>0</v>
      </c>
      <c r="L27" s="13"/>
    </row>
    <row r="28" spans="1:12" customHeight="1" ht="15.75">
      <c r="A28" s="25"/>
      <c r="B28" s="26"/>
      <c r="C28" s="26"/>
      <c r="D28" s="26"/>
      <c r="E28" s="26"/>
      <c r="F28" s="26"/>
      <c r="G28" s="27"/>
      <c r="H28" s="27"/>
      <c r="I28" s="26"/>
      <c r="J28" s="28"/>
      <c r="K28" s="29"/>
      <c r="L28" s="30"/>
    </row>
    <row r="29" spans="1:12" customHeight="1" ht="15.75">
      <c r="A29" s="53" t="s">
        <v>136</v>
      </c>
      <c r="B29" s="54">
        <f>SUM(B5:B27)</f>
        <v>21328698</v>
      </c>
      <c r="C29" s="54">
        <f>SUM(C5:C27)</f>
        <v>0</v>
      </c>
      <c r="D29" s="54">
        <f>SUM(D5:D27)</f>
        <v>0</v>
      </c>
      <c r="E29" s="54">
        <f>SUM(E5:E27)</f>
        <v>0</v>
      </c>
      <c r="F29" s="54">
        <f>SUM(F5:F27)</f>
        <v>0</v>
      </c>
      <c r="G29" s="54">
        <f>SUM(G5:G27)</f>
        <v>600000</v>
      </c>
      <c r="H29" s="54">
        <f>SUM(H5:H27)</f>
        <v>600000</v>
      </c>
      <c r="I29" s="54">
        <f>SUM(I5:I27)</f>
        <v>1669373.4375</v>
      </c>
      <c r="J29" s="55">
        <f>SUM(J5:J27)</f>
        <v>0</v>
      </c>
      <c r="K29" s="56">
        <f>AVERAGE(K5:K27)</f>
        <v>0.0299513571241</v>
      </c>
      <c r="L29" s="57">
        <f>+AVERAGE(L5:L27)</f>
        <v>0</v>
      </c>
    </row>
    <row r="30" spans="1:12" customHeight="1" ht="15.75">
      <c r="A30" s="58" t="s">
        <v>137</v>
      </c>
      <c r="B30" s="59">
        <f>+AVERAGE(B5:B27)</f>
        <v>1777391.5</v>
      </c>
      <c r="C30" s="59">
        <f>+AVERAGE(C5:C27)</f>
        <v>0</v>
      </c>
      <c r="D30" s="59">
        <f>+AVERAGE(D5:D27)</f>
        <v>0</v>
      </c>
      <c r="E30" s="59">
        <f>+AVERAGE(E5:E27)</f>
        <v>0</v>
      </c>
      <c r="F30" s="59">
        <f>+AVERAGE(F5:F27)</f>
        <v>0</v>
      </c>
      <c r="G30" s="59">
        <f>+AVERAGE(G5:G27)</f>
        <v>50000</v>
      </c>
      <c r="H30" s="59">
        <f>+AVERAGE(H5:H27)</f>
        <v>50000</v>
      </c>
      <c r="I30" s="59">
        <f>+AVERAGE(I5:I27)</f>
        <v>139114.453125</v>
      </c>
      <c r="J30" s="60">
        <f>+AVERAGE(J5:J27)</f>
        <v>0</v>
      </c>
      <c r="K30" s="61"/>
      <c r="L3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L3"/>
    <mergeCell ref="K29:K30"/>
    <mergeCell ref="L29:L30"/>
    <mergeCell ref="A1:L1"/>
    <mergeCell ref="A2:A3"/>
    <mergeCell ref="B2:B3"/>
    <mergeCell ref="C2:E2"/>
    <mergeCell ref="F2:F3"/>
    <mergeCell ref="G2:G3"/>
    <mergeCell ref="H2:H3"/>
    <mergeCell ref="I2:I3"/>
    <mergeCell ref="J2:J3"/>
    <mergeCell ref="K2:K3"/>
  </mergeCell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JULIO</vt:lpstr>
      <vt:lpstr>Detalle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2010-11-19T14:12:02-05:00</dcterms:created>
  <dcterms:modified xsi:type="dcterms:W3CDTF">2010-11-22T18:23:38-05:00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