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ENERO" sheetId="1" r:id="rId4"/>
    <sheet name="Detalle" sheetId="2" r:id="rId5"/>
  </sheets>
  <definedNames/>
  <calcPr calcId="124519" calcMode="auto" fullCalcOnLoad="1"/>
</workbook>
</file>

<file path=xl/sharedStrings.xml><?xml version="1.0" encoding="utf-8"?>
<sst xmlns="http://schemas.openxmlformats.org/spreadsheetml/2006/main" uniqueCount="114">
  <si>
    <t>INDICADOR POR PROYECTO HONORARIOS ENERO - 2012</t>
  </si>
  <si>
    <t>GYC
(1)</t>
  </si>
  <si>
    <t>PROYECTO
(2)</t>
  </si>
  <si>
    <t>PROPUESTA
(3)</t>
  </si>
  <si>
    <t>PROGRAMADO
(4)</t>
  </si>
  <si>
    <t>EJECUTADO MES</t>
  </si>
  <si>
    <t>EJECUTADO ACUMULADO</t>
  </si>
  <si>
    <t>AVANCE EJECUCIÓN</t>
  </si>
  <si>
    <t>INDICADORES</t>
  </si>
  <si>
    <t>HOJA DE TIEMPO
(5)</t>
  </si>
  <si>
    <t>Ponderación
(6)</t>
  </si>
  <si>
    <t>NÓMINA
(7)</t>
  </si>
  <si>
    <t>HONORARIOS EXTERNOS</t>
  </si>
  <si>
    <t xml:space="preserve">Total mes
(10)=(7)+(9) </t>
  </si>
  <si>
    <t>HOJA DE TIEMPO
(11)</t>
  </si>
  <si>
    <t>HONORARIOS EXTERNOS
(12)</t>
  </si>
  <si>
    <t>TOTAL
(13)=(11)+(12)</t>
  </si>
  <si>
    <t xml:space="preserve">Avance mes
(14)=(10)/(4) </t>
  </si>
  <si>
    <t>Valor del mes según avance
(15)=(14)*(3)</t>
  </si>
  <si>
    <t>Ejec. Acum./Program.
(16)=(13)/(4)</t>
  </si>
  <si>
    <t>Ejec. Acum./Av. Propu.
(17)=(13)/(3)</t>
  </si>
  <si>
    <t>Descripción
(8)</t>
  </si>
  <si>
    <t>Valor
(9)</t>
  </si>
  <si>
    <t>0112-1882</t>
  </si>
  <si>
    <t>DP Calle 80 entres varias KR - MHC</t>
  </si>
  <si>
    <t>0112-1870</t>
  </si>
  <si>
    <t>EE 3 sitios inestables Calle 170</t>
  </si>
  <si>
    <t>0112-1868</t>
  </si>
  <si>
    <t xml:space="preserve">ES  Actualizacion Camino Las Américas  B Serrano </t>
  </si>
  <si>
    <t>Estudio de Suelos</t>
  </si>
  <si>
    <t>0112-1867</t>
  </si>
  <si>
    <t>EE, INS, Revision de taludes y de Pavimento</t>
  </si>
  <si>
    <t>0112-1865</t>
  </si>
  <si>
    <t>EE 4 Sitios Inestables - CONCESION TEQUENDAMA</t>
  </si>
  <si>
    <t>0112-1864</t>
  </si>
  <si>
    <t>EE  y mitigacion  LA MESA - RIO BTÁ       Devisab</t>
  </si>
  <si>
    <t>0112-1863</t>
  </si>
  <si>
    <t>EE 2 SITIOS INESTABLES, GRAN VIA- CACHIPAY</t>
  </si>
  <si>
    <t>0112-1862</t>
  </si>
  <si>
    <t>EE del K20 500 AL 21 700 VÍA VILLETA - HONDA</t>
  </si>
  <si>
    <t>1111-1844</t>
  </si>
  <si>
    <t>ES PUENTES CORTIJO VIEJO - CSO</t>
  </si>
  <si>
    <t>1011-1827</t>
  </si>
  <si>
    <t>DISEÑO DE URBANISMO PROYECTO LUCERNA - FORJAR</t>
  </si>
  <si>
    <t>0911-1816</t>
  </si>
  <si>
    <t>ACOMP  SI PR 96 650 EL CLARET -  ICM</t>
  </si>
  <si>
    <t>0811-1801</t>
  </si>
  <si>
    <t>EE 5 SITIOS INESTABLES NORDESTE</t>
  </si>
  <si>
    <t>0711-1786</t>
  </si>
  <si>
    <t>ERM Fase II Proyecto DARDANELOS - Grupo FML</t>
  </si>
  <si>
    <t>0711-1779</t>
  </si>
  <si>
    <t>EE 25 SITIOS INESTABLES -  Conc.Tequendama</t>
  </si>
  <si>
    <t>0611-1764</t>
  </si>
  <si>
    <t>AC Acompañamiento Tecnico - CSO</t>
  </si>
  <si>
    <t>0511-1756</t>
  </si>
  <si>
    <t>ES Estudios de Suelos Parador Turistico</t>
  </si>
  <si>
    <t>0411-1737</t>
  </si>
  <si>
    <t>Instrumentación Centro Bicentenario</t>
  </si>
  <si>
    <t>0111-1706</t>
  </si>
  <si>
    <t>EE Sitios Inestables Honda Manizales</t>
  </si>
  <si>
    <t>Estudio Hidraulico</t>
  </si>
  <si>
    <t>1210-1695</t>
  </si>
  <si>
    <t>DP Cll 6A Transmilenio ICEIN</t>
  </si>
  <si>
    <t>1110-1685</t>
  </si>
  <si>
    <t>Pruebas de integridad de Pilotes - Cartagena</t>
  </si>
  <si>
    <t>0610-1620</t>
  </si>
  <si>
    <t>INST TIERRA FIRME</t>
  </si>
  <si>
    <t>Campaña Lecturas - Dos Lecturas Semanales</t>
  </si>
  <si>
    <t>0209-1439</t>
  </si>
  <si>
    <t>DP DG Malla Vial Grupo 5 Bogota</t>
  </si>
  <si>
    <t>Acompañamiento durante construcción</t>
  </si>
  <si>
    <t>Diseño espacio público</t>
  </si>
  <si>
    <t>HONORARIOS</t>
  </si>
  <si>
    <t>Diseño redes secas tramos rojos</t>
  </si>
  <si>
    <t>Topografo</t>
  </si>
  <si>
    <t>Ajuste diseño geometrico</t>
  </si>
  <si>
    <t>Concepto CCTV</t>
  </si>
  <si>
    <t>Concepto hidráulico</t>
  </si>
  <si>
    <t>Diseño hidraulico vias hasta 500m</t>
  </si>
  <si>
    <t>Diseño Geometrico</t>
  </si>
  <si>
    <t>Autocertificación de redes</t>
  </si>
  <si>
    <t>Otros</t>
  </si>
  <si>
    <t>Total</t>
  </si>
  <si>
    <t>Total Proyectos</t>
  </si>
  <si>
    <t>NOMINA</t>
  </si>
  <si>
    <t>CEV</t>
  </si>
  <si>
    <t>INDICADOR HONORARIOS - 2012</t>
  </si>
  <si>
    <t xml:space="preserve">MES (1) </t>
  </si>
  <si>
    <t>HOJA DE TIEMPO (2)</t>
  </si>
  <si>
    <t>INGENIERIA (3)</t>
  </si>
  <si>
    <t>ADMINISTRACION
(4)</t>
  </si>
  <si>
    <t>COSTO HONORARIOS EXTERNOS (5)</t>
  </si>
  <si>
    <t>TOTAL COSTOS HONORARIOS
(6)=(3)+(5)</t>
  </si>
  <si>
    <t>HONORARIOS FACTURADOS (7)</t>
  </si>
  <si>
    <t>VALOR PROGRAMADO (8)</t>
  </si>
  <si>
    <t>VREAL/   VFACTURADO (9)=(6)/(7)</t>
  </si>
  <si>
    <t>VREAL/   VPROGRAMADO (10)=(6)/(8)</t>
  </si>
  <si>
    <t>NÓMINA</t>
  </si>
  <si>
    <t>AUXILIOS</t>
  </si>
  <si>
    <t>BONIFICACIONES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</si>
  <si>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</si>
  <si>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</si>
  <si>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</si>
  <si>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</si>
  <si>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</si>
  <si>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</si>
  <si>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</si>
  <si>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</si>
  <si>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</si>
  <si>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</si>
  <si>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</si>
  <si>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</si>
  <si>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TOTALES</t>
  </si>
  <si>
    <t>PROMEDIO MES</t>
  </si>
</sst>
</file>

<file path=xl/styles.xml><?xml version="1.0" encoding="utf-8"?>
<styleSheet xmlns="http://schemas.openxmlformats.org/spreadsheetml/2006/main" xml:space="preserve">
  <numFmts count="5">
    <numFmt numFmtId="164" formatCode="_-&quot;$&quot;* #,##0_-;\-&quot;$&quot;* #,##0_-;_-&quot;$&quot;* &quot;-&quot;??_-;_-@_-"/>
    <numFmt numFmtId="165" formatCode="&quot;$&quot;#,##0_);\(&quot;$&quot;#,##0\)"/>
    <numFmt numFmtId="166" formatCode="&quot;$&quot;#,##0;[Red]\-&quot;$&quot;#,##0"/>
    <numFmt numFmtId="167" formatCode="_ &quot;$&quot;\ * #,##0.00_ ;_ &quot;$&quot;\ * \-#,##0.00_ ;_ &quot;$&quot;\ * &quot;-&quot;??_ ;_ @_ "/>
    <numFmt numFmtId="168" formatCode="$#,##0_-"/>
  </numFmts>
  <fonts count="7">
    <font>
      <name val="Calibri"/>
      <sz val="11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0"/>
      <b val="0"/>
      <i val="0"/>
      <u val="none"/>
      <strike val="0"/>
      <color rgb="FF000000"/>
    </font>
    <font>
      <name val="MS Sans Serif"/>
      <sz val="10"/>
      <b val="0"/>
      <i val="0"/>
      <u val="none"/>
      <strike val="0"/>
      <color rgb="00000000"/>
    </font>
    <font>
      <name val="Arial"/>
      <sz val="10"/>
      <b val="1"/>
      <i val="0"/>
      <u val="none"/>
      <strike val="0"/>
      <color rgb="FF000000"/>
    </font>
    <font>
      <name val="Arial"/>
      <sz val="12"/>
      <b val="1"/>
      <i val="0"/>
      <u val="none"/>
      <strike val="0"/>
      <color rgb="FF000000"/>
    </font>
    <font>
      <name val="Arial"/>
      <sz val="9"/>
      <b val="1"/>
      <i val="0"/>
      <u val="none"/>
      <strike val="0"/>
      <color rgb="FF000000"/>
    </font>
  </fonts>
  <fills count="5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00FFFFFF"/>
        <bgColor rgb="FFFFFFFF"/>
      </patternFill>
    </fill>
    <fill>
      <patternFill patternType="solid">
        <fgColor rgb="FFFFFFFF"/>
        <bgColor rgb="FFFFFFFF"/>
      </patternFill>
    </fill>
  </fills>
  <borders count="3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dashed">
        <color rgb="FF000000"/>
      </bottom>
    </border>
    <border>
      <left style="thin">
        <color rgb="FF000000"/>
      </left>
      <right style="thin">
        <color rgb="FF000000"/>
      </right>
      <bottom style="dashed">
        <color rgb="FF000000"/>
      </bottom>
    </border>
    <border>
      <left style="thin">
        <color rgb="FF000000"/>
      </left>
      <right style="medium">
        <color rgb="FF000000"/>
      </right>
      <bottom style="dashed">
        <color rgb="FF000000"/>
      </bottom>
    </border>
    <border>
      <left style="medium">
        <color rgb="FF000000"/>
      </left>
      <right style="thin">
        <color rgb="FF000000"/>
      </right>
      <top style="dashed">
        <color rgb="FF000000"/>
      </top>
      <bottom style="dashed">
        <color rgb="FF000000"/>
      </bottom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</border>
    <border>
      <left style="thin">
        <color rgb="FF000000"/>
      </left>
      <right style="medium">
        <color rgb="FF000000"/>
      </right>
      <top style="dashed">
        <color rgb="FF000000"/>
      </top>
      <bottom style="dashed">
        <color rgb="FF000000"/>
      </bottom>
    </border>
    <border>
      <left style="medium">
        <color rgb="FF000000"/>
      </left>
      <right style="thin">
        <color rgb="FF000000"/>
      </right>
      <top style="dashed">
        <color rgb="FF000000"/>
      </top>
    </border>
    <border>
      <left style="thin">
        <color rgb="FF000000"/>
      </left>
      <right style="thin">
        <color rgb="FF000000"/>
      </right>
      <top style="dashed">
        <color rgb="FF000000"/>
      </top>
    </border>
    <border>
      <left style="thin">
        <color rgb="FF000000"/>
      </left>
      <right style="medium">
        <color rgb="FF000000"/>
      </right>
      <top style="dashed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numFmtId="0" fontId="0" fillId="0" borderId="0"/>
  </cellStyleXfs>
  <cellXfs count="66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0" numFmtId="164" fillId="2" borderId="2" applyFont="0" applyNumberFormat="1" applyFill="0" applyBorder="1" applyAlignment="1">
      <alignment horizontal="center" vertical="center" textRotation="0" wrapText="false" shrinkToFit="false"/>
    </xf>
    <xf xfId="0" fontId="0" numFmtId="0" fillId="2" borderId="3" applyFont="0" applyNumberFormat="0" applyFill="0" applyBorder="1" applyAlignment="0">
      <alignment horizontal="general" vertical="bottom" textRotation="0" wrapText="false" shrinkToFit="false"/>
    </xf>
    <xf xfId="0" fontId="0" numFmtId="44" fillId="2" borderId="3" applyFont="0" applyNumberFormat="1" applyFill="0" applyBorder="1" applyAlignment="0">
      <alignment horizontal="general" vertical="bottom" textRotation="0" wrapText="false" shrinkToFit="false"/>
    </xf>
    <xf xfId="0" fontId="0" numFmtId="0" fillId="2" borderId="3" applyFont="0" applyNumberFormat="0" applyFill="0" applyBorder="1" applyAlignment="1">
      <alignment horizontal="center" vertical="center" textRotation="0" wrapText="false" shrinkToFit="false"/>
    </xf>
    <xf xfId="0" fontId="0" numFmtId="164" fillId="2" borderId="3" applyFont="0" applyNumberFormat="1" applyFill="0" applyBorder="1" applyAlignment="0">
      <alignment horizontal="general" vertical="bottom" textRotation="0" wrapText="false" shrinkToFit="false"/>
    </xf>
    <xf xfId="0" fontId="0" numFmtId="9" fillId="2" borderId="3" applyFont="0" applyNumberFormat="1" applyFill="0" applyBorder="1" applyAlignment="1">
      <alignment horizontal="center" vertical="bottom" textRotation="0" wrapText="false" shrinkToFit="false"/>
    </xf>
    <xf xfId="0" fontId="0" numFmtId="9" fillId="2" borderId="4" applyFont="0" applyNumberFormat="1" applyFill="0" applyBorder="1" applyAlignment="1">
      <alignment horizontal="center" vertical="bottom" textRotation="0" wrapText="false" shrinkToFit="false"/>
    </xf>
    <xf xfId="0" fontId="2" numFmtId="49" fillId="2" borderId="5" applyFont="1" applyNumberFormat="1" applyFill="0" applyBorder="1" applyAlignment="1">
      <alignment horizontal="center" vertical="bottom" textRotation="0" wrapText="false" shrinkToFit="false"/>
    </xf>
    <xf xfId="0" fontId="0" numFmtId="164" fillId="2" borderId="6" applyFont="0" applyNumberFormat="1" applyFill="0" applyBorder="1" applyAlignment="0">
      <alignment horizontal="general" vertical="bottom" textRotation="0" wrapText="false" shrinkToFit="false"/>
    </xf>
    <xf xfId="0" fontId="0" numFmtId="164" fillId="2" borderId="6" applyFont="0" applyNumberFormat="1" applyFill="0" applyBorder="1" applyAlignment="0">
      <alignment horizontal="general" vertical="bottom" textRotation="0" wrapText="false" shrinkToFit="false"/>
    </xf>
    <xf xfId="0" fontId="0" numFmtId="9" fillId="2" borderId="6" applyFont="0" applyNumberFormat="1" applyFill="0" applyBorder="1" applyAlignment="1">
      <alignment horizontal="center" vertical="bottom" textRotation="0" wrapText="false" shrinkToFit="false"/>
    </xf>
    <xf xfId="0" fontId="0" numFmtId="9" fillId="2" borderId="7" applyFont="0" applyNumberFormat="1" applyFill="0" applyBorder="1" applyAlignment="1">
      <alignment horizontal="center" vertical="bottom" textRotation="0" wrapText="false" shrinkToFit="false"/>
    </xf>
    <xf xfId="0" fontId="0" numFmtId="49" fillId="2" borderId="5" applyFont="0" applyNumberFormat="1" applyFill="0" applyBorder="1" applyAlignment="1">
      <alignment horizontal="center" vertical="bottom" textRotation="0" wrapText="false" shrinkToFit="false"/>
    </xf>
    <xf xfId="0" fontId="3" numFmtId="165" fillId="2" borderId="6" applyFont="1" applyNumberFormat="1" applyFill="0" applyBorder="1" applyAlignment="0">
      <alignment horizontal="general" vertical="bottom" textRotation="0" wrapText="false" shrinkToFit="false"/>
    </xf>
    <xf xfId="0" fontId="0" numFmtId="164" fillId="2" borderId="6" applyFont="0" applyNumberFormat="1" applyFill="0" applyBorder="1" applyAlignment="0">
      <alignment horizontal="general" vertical="bottom" textRotation="0" wrapText="false" shrinkToFit="false"/>
    </xf>
    <xf xfId="0" fontId="0" numFmtId="164" fillId="3" borderId="6" applyFont="0" applyNumberFormat="1" applyFill="1" applyBorder="1" applyAlignment="0">
      <alignment horizontal="general" vertical="bottom" textRotation="0" wrapText="false" shrinkToFit="false"/>
    </xf>
    <xf xfId="0" fontId="0" numFmtId="164" fillId="3" borderId="6" applyFont="0" applyNumberFormat="1" applyFill="1" applyBorder="1" applyAlignment="0">
      <alignment horizontal="general" vertical="bottom" textRotation="0" wrapText="false" shrinkToFit="false"/>
    </xf>
    <xf xfId="0" fontId="0" numFmtId="0" fillId="2" borderId="6" applyFont="0" applyNumberFormat="0" applyFill="0" applyBorder="1" applyAlignment="0">
      <alignment horizontal="general" vertical="bottom" textRotation="0" wrapText="false" shrinkToFit="false"/>
    </xf>
    <xf xfId="0" fontId="0" numFmtId="166" fillId="2" borderId="6" applyFont="0" applyNumberFormat="1" applyFill="0" applyBorder="1" applyAlignment="0">
      <alignment horizontal="general" vertical="bottom" textRotation="0" wrapText="false" shrinkToFit="false"/>
    </xf>
    <xf xfId="0" fontId="0" numFmtId="164" fillId="2" borderId="6" applyFont="0" applyNumberFormat="1" applyFill="0" applyBorder="1" applyAlignment="0">
      <alignment horizontal="general" vertical="bottom" textRotation="0" wrapText="false" shrinkToFit="false"/>
    </xf>
    <xf xfId="0" fontId="0" numFmtId="164" fillId="2" borderId="6" applyFont="0" applyNumberFormat="1" applyFill="0" applyBorder="1" applyAlignment="0">
      <alignment horizontal="general" vertical="bottom" textRotation="0" wrapText="false" shrinkToFit="false"/>
    </xf>
    <xf xfId="0" fontId="0" numFmtId="44" fillId="2" borderId="6" applyFont="0" applyNumberFormat="1" applyFill="0" applyBorder="1" applyAlignment="0">
      <alignment horizontal="general" vertical="bottom" textRotation="0" wrapText="false" shrinkToFit="false"/>
    </xf>
    <xf xfId="0" fontId="4" numFmtId="9" fillId="2" borderId="6" applyFont="1" applyNumberFormat="1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0">
      <alignment horizontal="general" vertical="bottom" textRotation="0" wrapText="false" shrinkToFit="false"/>
    </xf>
    <xf xfId="0" fontId="4" numFmtId="9" fillId="2" borderId="9" applyFont="1" applyNumberFormat="1" applyFill="0" applyBorder="1" applyAlignment="1">
      <alignment horizontal="center" vertical="bottom" textRotation="0" wrapText="false" shrinkToFit="false"/>
    </xf>
    <xf xfId="0" fontId="4" numFmtId="9" fillId="2" borderId="9" applyFont="1" applyNumberFormat="1" applyFill="0" applyBorder="1" applyAlignment="1">
      <alignment horizontal="center" vertical="center" textRotation="0" wrapText="false" shrinkToFit="false"/>
    </xf>
    <xf xfId="0" fontId="0" numFmtId="164" fillId="2" borderId="9" applyFont="0" applyNumberFormat="1" applyFill="0" applyBorder="1" applyAlignment="0">
      <alignment horizontal="general" vertical="bottom" textRotation="0" wrapText="false" shrinkToFit="false"/>
    </xf>
    <xf xfId="0" fontId="0" numFmtId="9" fillId="2" borderId="9" applyFont="0" applyNumberFormat="1" applyFill="0" applyBorder="1" applyAlignment="1">
      <alignment horizontal="center" vertical="bottom" textRotation="0" wrapText="false" shrinkToFit="false"/>
    </xf>
    <xf xfId="0" fontId="0" numFmtId="9" fillId="2" borderId="10" applyFont="0" applyNumberFormat="1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49" fillId="2" borderId="11" applyFont="1" applyNumberFormat="1" applyFill="0" applyBorder="1" applyAlignment="1">
      <alignment horizontal="center" vertical="center" textRotation="0" wrapText="true" shrinkToFit="false"/>
    </xf>
    <xf xfId="0" fontId="1" numFmtId="49" fillId="2" borderId="12" applyFont="1" applyNumberFormat="1" applyFill="0" applyBorder="1" applyAlignment="1">
      <alignment horizontal="center" vertical="center" textRotation="0" wrapText="true" shrinkToFit="false"/>
    </xf>
    <xf xfId="0" fontId="1" numFmtId="0" fillId="2" borderId="13" applyFont="1" applyNumberFormat="0" applyFill="0" applyBorder="1" applyAlignment="1">
      <alignment horizontal="center" vertical="center" textRotation="0" wrapText="true" shrinkToFit="false"/>
    </xf>
    <xf xfId="0" fontId="1" numFmtId="0" fillId="2" borderId="14" applyFont="1" applyNumberFormat="0" applyFill="0" applyBorder="1" applyAlignment="1">
      <alignment horizontal="center" vertical="center" textRotation="0" wrapText="true" shrinkToFit="false"/>
    </xf>
    <xf xfId="0" fontId="1" numFmtId="0" fillId="2" borderId="15" applyFont="1" applyNumberFormat="0" applyFill="0" applyBorder="1" applyAlignment="1">
      <alignment horizontal="center" vertical="center" textRotation="0" wrapText="true" shrinkToFit="false"/>
    </xf>
    <xf xfId="0" fontId="1" numFmtId="0" fillId="2" borderId="12" applyFont="1" applyNumberFormat="0" applyFill="0" applyBorder="1" applyAlignment="1">
      <alignment horizontal="center" vertical="center" textRotation="0" wrapText="true" shrinkToFit="false"/>
    </xf>
    <xf xfId="0" fontId="1" numFmtId="0" fillId="2" borderId="11" applyFont="1" applyNumberFormat="0" applyFill="0" applyBorder="1" applyAlignment="1">
      <alignment horizontal="center" vertical="center" textRotation="0" wrapText="true" shrinkToFit="false"/>
    </xf>
    <xf xfId="0" fontId="1" numFmtId="0" fillId="2" borderId="16" applyFont="1" applyNumberFormat="0" applyFill="0" applyBorder="1" applyAlignment="1">
      <alignment horizontal="center" vertical="center" textRotation="0" wrapText="true" shrinkToFit="false"/>
    </xf>
    <xf xfId="0" fontId="1" numFmtId="167" fillId="2" borderId="13" applyFont="1" applyNumberFormat="1" applyFill="0" applyBorder="1" applyAlignment="1">
      <alignment horizontal="center" vertical="center" textRotation="0" wrapText="true" shrinkToFit="false"/>
    </xf>
    <xf xfId="0" fontId="1" numFmtId="167" fillId="2" borderId="15" applyFont="1" applyNumberFormat="1" applyFill="0" applyBorder="1" applyAlignment="1">
      <alignment horizontal="center" vertical="center" textRotation="0" wrapText="true" shrinkToFit="false"/>
    </xf>
    <xf xfId="0" fontId="5" numFmtId="49" fillId="2" borderId="17" applyFont="1" applyNumberFormat="1" applyFill="0" applyBorder="1" applyAlignment="1">
      <alignment horizontal="center" vertical="bottom" textRotation="0" wrapText="false" shrinkToFit="false"/>
    </xf>
    <xf xfId="0" fontId="5" numFmtId="49" fillId="2" borderId="18" applyFont="1" applyNumberFormat="1" applyFill="0" applyBorder="1" applyAlignment="1">
      <alignment horizontal="center" vertical="bottom" textRotation="0" wrapText="false" shrinkToFit="false"/>
    </xf>
    <xf xfId="0" fontId="5" numFmtId="49" fillId="2" borderId="19" applyFont="1" applyNumberFormat="1" applyFill="0" applyBorder="1" applyAlignment="1">
      <alignment horizontal="center" vertical="bottom" textRotation="0" wrapText="false" shrinkToFit="false"/>
    </xf>
    <xf xfId="0" fontId="6" numFmtId="0" fillId="4" borderId="20" applyFont="1" applyNumberFormat="0" applyFill="1" applyBorder="1" applyAlignment="1">
      <alignment horizontal="center" vertical="center" textRotation="0" wrapText="false" shrinkToFit="false"/>
    </xf>
    <xf xfId="0" fontId="6" numFmtId="0" fillId="4" borderId="20" applyFont="1" applyNumberFormat="0" applyFill="1" applyBorder="1" applyAlignment="1">
      <alignment horizontal="center" vertical="center" textRotation="0" wrapText="true" shrinkToFit="false"/>
    </xf>
    <xf xfId="0" fontId="6" numFmtId="0" fillId="4" borderId="21" applyFont="1" applyNumberFormat="0" applyFill="1" applyBorder="1" applyAlignment="1">
      <alignment horizontal="center" vertical="center" textRotation="0" wrapText="true" shrinkToFit="false"/>
    </xf>
    <xf xfId="0" fontId="6" numFmtId="0" fillId="4" borderId="22" applyFont="1" applyNumberFormat="0" applyFill="1" applyBorder="1" applyAlignment="1">
      <alignment horizontal="center" vertical="center" textRotation="0" wrapText="true" shrinkToFit="false"/>
    </xf>
    <xf xfId="0" fontId="6" numFmtId="0" fillId="4" borderId="23" applyFont="1" applyNumberFormat="0" applyFill="1" applyBorder="1" applyAlignment="1">
      <alignment horizontal="center" vertical="center" textRotation="0" wrapText="true" shrinkToFit="false"/>
    </xf>
    <xf xfId="0" fontId="6" numFmtId="0" fillId="4" borderId="24" applyFont="1" applyNumberFormat="0" applyFill="1" applyBorder="1" applyAlignment="1">
      <alignment horizontal="center" vertical="center" textRotation="0" wrapText="false" shrinkToFit="false"/>
    </xf>
    <xf xfId="0" fontId="6" numFmtId="0" fillId="4" borderId="25" applyFont="1" applyNumberFormat="0" applyFill="1" applyBorder="1" applyAlignment="1">
      <alignment horizontal="center" vertical="center" textRotation="0" wrapText="true" shrinkToFit="false"/>
    </xf>
    <xf xfId="0" fontId="6" numFmtId="0" fillId="4" borderId="24" applyFont="1" applyNumberFormat="0" applyFill="1" applyBorder="1" applyAlignment="1">
      <alignment horizontal="center" vertical="center" textRotation="0" wrapText="true" shrinkToFit="false"/>
    </xf>
    <xf xfId="0" fontId="4" numFmtId="0" fillId="4" borderId="26" applyFont="1" applyNumberFormat="0" applyFill="1" applyBorder="1" applyAlignment="1">
      <alignment horizontal="center" vertical="bottom" textRotation="0" wrapText="false" shrinkToFit="false"/>
    </xf>
    <xf xfId="0" fontId="4" numFmtId="164" fillId="4" borderId="27" applyFont="1" applyNumberFormat="1" applyFill="1" applyBorder="1" applyAlignment="0">
      <alignment horizontal="general" vertical="bottom" textRotation="0" wrapText="false" shrinkToFit="false"/>
    </xf>
    <xf xfId="0" fontId="4" numFmtId="164" fillId="4" borderId="28" applyFont="1" applyNumberFormat="1" applyFill="1" applyBorder="1" applyAlignment="0">
      <alignment horizontal="general" vertical="bottom" textRotation="0" wrapText="false" shrinkToFit="false"/>
    </xf>
    <xf xfId="0" fontId="4" numFmtId="9" fillId="4" borderId="20" applyFont="1" applyNumberFormat="1" applyFill="1" applyBorder="1" applyAlignment="1">
      <alignment horizontal="center" vertical="center" textRotation="0" wrapText="false" shrinkToFit="false"/>
    </xf>
    <xf xfId="0" fontId="4" numFmtId="9" fillId="4" borderId="23" applyFont="1" applyNumberFormat="1" applyFill="1" applyBorder="1" applyAlignment="1">
      <alignment horizontal="center" vertical="center" textRotation="0" wrapText="false" shrinkToFit="false"/>
    </xf>
    <xf xfId="0" fontId="1" numFmtId="9" fillId="4" borderId="25" applyFont="1" applyNumberFormat="1" applyFill="1" applyBorder="1" applyAlignment="1">
      <alignment horizontal="center" vertical="bottom" textRotation="0" wrapText="false" shrinkToFit="false"/>
    </xf>
    <xf xfId="0" fontId="4" numFmtId="164" fillId="4" borderId="25" applyFont="1" applyNumberFormat="1" applyFill="1" applyBorder="1" applyAlignment="0">
      <alignment horizontal="general" vertical="bottom" textRotation="0" wrapText="false" shrinkToFit="false"/>
    </xf>
    <xf xfId="0" fontId="4" numFmtId="164" fillId="4" borderId="17" applyFont="1" applyNumberFormat="1" applyFill="1" applyBorder="1" applyAlignment="0">
      <alignment horizontal="general" vertical="bottom" textRotation="0" wrapText="false" shrinkToFit="false"/>
    </xf>
    <xf xfId="0" fontId="4" numFmtId="9" fillId="4" borderId="24" applyFont="1" applyNumberFormat="1" applyFill="1" applyBorder="1" applyAlignment="1">
      <alignment horizontal="center" vertical="center" textRotation="0" wrapText="false" shrinkToFit="false"/>
    </xf>
    <xf xfId="0" fontId="4" numFmtId="9" fillId="4" borderId="29" applyFont="1" applyNumberFormat="1" applyFill="1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0" numFmtId="168" fillId="2" borderId="1" applyFont="0" applyNumberFormat="1" applyFill="0" applyBorder="1" applyAlignment="0">
      <alignment horizontal="general" vertical="bottom" textRotation="0" wrapText="false" shrinkToFit="false"/>
    </xf>
    <xf xfId="0" fontId="0" numFmtId="10" fillId="2" borderId="1" applyFont="0" applyNumberFormat="1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Q65"/>
  <sheetViews>
    <sheetView tabSelected="1" workbookViewId="0" showGridLines="true" showRowColHeaders="1"/>
  </sheetViews>
  <sheetFormatPr defaultRowHeight="12.75" outlineLevelRow="0" outlineLevelCol="0"/>
  <cols>
    <col min="1" max="1" width="4.28515625" customWidth="true" style="0"/>
    <col min="2" max="2" width="9.28515625" customWidth="true" style="0"/>
    <col min="3" max="3" width="10.140625" customWidth="true" style="0"/>
    <col min="4" max="4" width="11" customWidth="true" style="0"/>
    <col min="5" max="5" width="7.42578125" customWidth="true" style="0"/>
    <col min="6" max="6" width="10.85546875" customWidth="true" style="0"/>
    <col min="7" max="7" width="7.140625" customWidth="true" style="0"/>
    <col min="8" max="8" width="10.28515625" customWidth="true" style="0"/>
    <col min="9" max="9" width="5.140625" customWidth="true" style="0"/>
    <col min="10" max="10" width="9.5703125" customWidth="true" style="0"/>
    <col min="11" max="11" width="7.42578125" customWidth="true" style="0"/>
    <col min="12" max="12" width="11" customWidth="true" style="0"/>
    <col min="13" max="13" width="11.28515625" customWidth="true" style="0"/>
    <col min="14" max="14" width="10.7109375" customWidth="true" style="0"/>
    <col min="15" max="15" width="10.140625" customWidth="true" style="0"/>
    <col min="16" max="16" width="10.85546875" customWidth="true" style="0"/>
    <col min="17" max="17" width="10" customWidth="true" style="0"/>
  </cols>
  <sheetData>
    <row r="1" spans="1:17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>
      <c r="A2" s="31" t="s">
        <v>1</v>
      </c>
      <c r="B2" s="34" t="s">
        <v>2</v>
      </c>
      <c r="C2" s="34" t="s">
        <v>3</v>
      </c>
      <c r="D2" s="34" t="s">
        <v>4</v>
      </c>
      <c r="E2" s="37" t="s">
        <v>5</v>
      </c>
      <c r="F2" s="37"/>
      <c r="G2" s="37"/>
      <c r="H2" s="37"/>
      <c r="I2" s="37"/>
      <c r="J2" s="37"/>
      <c r="K2" s="38" t="s">
        <v>6</v>
      </c>
      <c r="L2" s="37"/>
      <c r="M2" s="39"/>
      <c r="N2" s="38" t="s">
        <v>7</v>
      </c>
      <c r="O2" s="37"/>
      <c r="P2" s="31" t="s">
        <v>8</v>
      </c>
      <c r="Q2" s="31"/>
    </row>
    <row r="3" spans="1:17" customHeight="1" ht="26.25">
      <c r="A3" s="31"/>
      <c r="B3" s="35"/>
      <c r="C3" s="35"/>
      <c r="D3" s="35"/>
      <c r="E3" s="34" t="s">
        <v>9</v>
      </c>
      <c r="F3" s="31" t="s">
        <v>10</v>
      </c>
      <c r="G3" s="31" t="s">
        <v>11</v>
      </c>
      <c r="H3" s="38" t="s">
        <v>12</v>
      </c>
      <c r="I3" s="39"/>
      <c r="J3" s="31" t="s">
        <v>13</v>
      </c>
      <c r="K3" s="31" t="s">
        <v>14</v>
      </c>
      <c r="L3" s="31" t="s">
        <v>15</v>
      </c>
      <c r="M3" s="31" t="s">
        <v>16</v>
      </c>
      <c r="N3" s="34" t="s">
        <v>17</v>
      </c>
      <c r="O3" s="40" t="s">
        <v>18</v>
      </c>
      <c r="P3" s="34" t="s">
        <v>19</v>
      </c>
      <c r="Q3" s="34" t="s">
        <v>20</v>
      </c>
    </row>
    <row r="4" spans="1:17" customHeight="1" ht="29.25">
      <c r="A4" s="31"/>
      <c r="B4" s="36"/>
      <c r="C4" s="36"/>
      <c r="D4" s="36"/>
      <c r="E4" s="36"/>
      <c r="F4" s="31"/>
      <c r="G4" s="31"/>
      <c r="H4" s="1" t="s">
        <v>21</v>
      </c>
      <c r="I4" s="1" t="s">
        <v>22</v>
      </c>
      <c r="J4" s="31"/>
      <c r="K4" s="31"/>
      <c r="L4" s="31"/>
      <c r="M4" s="31"/>
      <c r="N4" s="36"/>
      <c r="O4" s="41"/>
      <c r="P4" s="36"/>
      <c r="Q4" s="36"/>
    </row>
    <row r="5" spans="1:17">
      <c r="A5" s="63" t="s">
        <v>23</v>
      </c>
      <c r="B5" s="63" t="s">
        <v>24</v>
      </c>
      <c r="C5" s="64">
        <v>63173123</v>
      </c>
      <c r="D5" s="64">
        <v>3630800</v>
      </c>
      <c r="E5" s="64">
        <v>98800</v>
      </c>
      <c r="F5" s="65">
        <f>E5/E60</f>
        <v>0.00477743487916</v>
      </c>
      <c r="G5" s="64">
        <f>F5*B64+F5*B65</f>
        <v>0</v>
      </c>
      <c r="H5" s="63" t="s"/>
      <c r="I5" s="64" t="s"/>
      <c r="J5" s="64">
        <f>G5+SUM(I5:I5)</f>
        <v>0</v>
      </c>
      <c r="K5" s="64">
        <v>5902857</v>
      </c>
      <c r="L5" s="64"/>
      <c r="M5" s="64" t="str">
        <f>K5+L5</f>
        <v>0</v>
      </c>
      <c r="N5" s="65">
        <f>IF(D5=0,"SIN PROGRAMACIÓN",J5/D5)</f>
        <v>0</v>
      </c>
      <c r="O5" s="64">
        <f>IF(D5=0,"N/A",IF(N5&gt;100%,C5,N5*C5))</f>
        <v>0</v>
      </c>
      <c r="P5" s="65" t="str">
        <f>IF(D5=0,"NO SE PROGRAMARON HONORARIOS",M5/D5)</f>
        <v>0</v>
      </c>
      <c r="Q5" s="65" t="str">
        <f>IF(C5=0,"NO SE COTIZARON HONORARIOS",M5/C5)</f>
        <v>0</v>
      </c>
    </row>
    <row r="6" spans="1:17">
      <c r="A6" s="63" t="s"/>
      <c r="B6" s="63" t="s"/>
      <c r="C6" s="64" t="s"/>
      <c r="D6" s="64" t="s"/>
      <c r="E6" s="64" t="s"/>
      <c r="F6" s="65" t="s"/>
      <c r="G6" s="64" t="s"/>
      <c r="H6" s="63" t="s"/>
      <c r="I6" s="64" t="s"/>
      <c r="J6" s="64" t="s"/>
      <c r="K6" s="64" t="s"/>
      <c r="L6" s="64" t="s"/>
      <c r="M6" s="64" t="s"/>
      <c r="N6" s="65" t="s"/>
      <c r="O6" s="64" t="s"/>
      <c r="P6" s="65" t="s"/>
      <c r="Q6" s="65" t="s"/>
    </row>
    <row r="7" spans="1:17">
      <c r="A7" s="63" t="s">
        <v>25</v>
      </c>
      <c r="B7" s="63" t="s">
        <v>26</v>
      </c>
      <c r="C7" s="64">
        <v>13000000</v>
      </c>
      <c r="D7" s="64">
        <v>9794140</v>
      </c>
      <c r="E7" s="64">
        <v>84000</v>
      </c>
      <c r="F7" s="65">
        <f>E7/E60</f>
        <v>0.00406178673937</v>
      </c>
      <c r="G7" s="64">
        <f>F7*B64+F7*B65</f>
        <v>0</v>
      </c>
      <c r="H7" s="63" t="s"/>
      <c r="I7" s="64" t="s"/>
      <c r="J7" s="64">
        <f>G7+SUM(I7:I7)</f>
        <v>0</v>
      </c>
      <c r="K7" s="64">
        <v>19543212</v>
      </c>
      <c r="L7" s="64"/>
      <c r="M7" s="64" t="str">
        <f>K7+L7</f>
        <v>0</v>
      </c>
      <c r="N7" s="65">
        <f>IF(D7=0,"SIN PROGRAMACIÓN",J7/D7)</f>
        <v>0</v>
      </c>
      <c r="O7" s="64">
        <f>IF(D7=0,"N/A",IF(N7&gt;100%,C7,N7*C7))</f>
        <v>0</v>
      </c>
      <c r="P7" s="65" t="str">
        <f>IF(D7=0,"NO SE PROGRAMARON HONORARIOS",M7/D7)</f>
        <v>0</v>
      </c>
      <c r="Q7" s="65" t="str">
        <f>IF(C7=0,"NO SE COTIZARON HONORARIOS",M7/C7)</f>
        <v>0</v>
      </c>
    </row>
    <row r="8" spans="1:17">
      <c r="A8" s="63" t="s"/>
      <c r="B8" s="63" t="s"/>
      <c r="C8" s="64" t="s"/>
      <c r="D8" s="64" t="s"/>
      <c r="E8" s="64" t="s"/>
      <c r="F8" s="65" t="s"/>
      <c r="G8" s="64" t="s"/>
      <c r="H8" s="63" t="s"/>
      <c r="I8" s="64" t="s"/>
      <c r="J8" s="64" t="s"/>
      <c r="K8" s="64" t="s"/>
      <c r="L8" s="64" t="s"/>
      <c r="M8" s="64" t="s"/>
      <c r="N8" s="65" t="s"/>
      <c r="O8" s="64" t="s"/>
      <c r="P8" s="65" t="s"/>
      <c r="Q8" s="65" t="s"/>
    </row>
    <row r="9" spans="1:17">
      <c r="A9" s="63" t="s">
        <v>27</v>
      </c>
      <c r="B9" s="63" t="s">
        <v>28</v>
      </c>
      <c r="C9" s="64">
        <v>1000000</v>
      </c>
      <c r="D9" s="64">
        <v>1556880</v>
      </c>
      <c r="E9" s="64">
        <v>0</v>
      </c>
      <c r="F9" s="65">
        <f>E9/E60</f>
        <v>0</v>
      </c>
      <c r="G9" s="64">
        <f>F9*B64+F9*B65</f>
        <v>0</v>
      </c>
      <c r="H9" s="63" t="s">
        <v>29</v>
      </c>
      <c r="I9" s="64">
        <v>600000</v>
      </c>
      <c r="J9" s="64">
        <f>G9+SUM(I9:I10)</f>
        <v>600000</v>
      </c>
      <c r="K9" s="64">
        <v>862666</v>
      </c>
      <c r="L9" s="64">
        <v>600000</v>
      </c>
      <c r="M9" s="64">
        <f>K9+L9</f>
        <v>1462666</v>
      </c>
      <c r="N9" s="65">
        <f>IF(D9=0,"SIN PROGRAMACIÓN",J9/D9)</f>
        <v>0.385386156929</v>
      </c>
      <c r="O9" s="64">
        <f>IF(D9=0,"N/A",IF(N9&gt;100%,C9,N9*C9))</f>
        <v>385386.156929</v>
      </c>
      <c r="P9" s="65">
        <f>IF(D9=0,"NO SE PROGRAMARON HONORARIOS",M9/D9)</f>
        <v>0.939485381018</v>
      </c>
      <c r="Q9" s="65">
        <f>IF(C9=0,"NO SE COTIZARON HONORARIOS",M9/C9)</f>
        <v>1.462666</v>
      </c>
    </row>
    <row r="10" spans="1:17">
      <c r="A10" s="63" t="s"/>
      <c r="B10" s="63" t="s"/>
      <c r="C10" s="64" t="s"/>
      <c r="D10" s="64" t="s"/>
      <c r="E10" s="64" t="s"/>
      <c r="F10" s="65" t="s"/>
      <c r="G10" s="64" t="s"/>
      <c r="H10" s="63" t="s"/>
      <c r="I10" s="64" t="s"/>
      <c r="J10" s="64" t="s"/>
      <c r="K10" s="64" t="s"/>
      <c r="L10" s="64" t="s"/>
      <c r="M10" s="64" t="s"/>
      <c r="N10" s="65" t="s"/>
      <c r="O10" s="64" t="s"/>
      <c r="P10" s="65" t="s"/>
      <c r="Q10" s="65" t="s"/>
    </row>
    <row r="11" spans="1:17">
      <c r="A11" s="63" t="s">
        <v>30</v>
      </c>
      <c r="B11" s="63" t="s">
        <v>31</v>
      </c>
      <c r="C11" s="64">
        <v>89712774</v>
      </c>
      <c r="D11" s="64">
        <v>8142500</v>
      </c>
      <c r="E11" s="64">
        <v>1009916</v>
      </c>
      <c r="F11" s="65">
        <f>E11/E60</f>
        <v>0.0488340882938</v>
      </c>
      <c r="G11" s="64">
        <f>F11*B64+F11*B65</f>
        <v>0</v>
      </c>
      <c r="H11" s="63" t="s"/>
      <c r="I11" s="64" t="s"/>
      <c r="J11" s="64">
        <f>G11+SUM(I11:I11)</f>
        <v>0</v>
      </c>
      <c r="K11" s="64">
        <v>7744901</v>
      </c>
      <c r="L11" s="64"/>
      <c r="M11" s="64" t="str">
        <f>K11+L11</f>
        <v>0</v>
      </c>
      <c r="N11" s="65">
        <f>IF(D11=0,"SIN PROGRAMACIÓN",J11/D11)</f>
        <v>0</v>
      </c>
      <c r="O11" s="64">
        <f>IF(D11=0,"N/A",IF(N11&gt;100%,C11,N11*C11))</f>
        <v>0</v>
      </c>
      <c r="P11" s="65" t="str">
        <f>IF(D11=0,"NO SE PROGRAMARON HONORARIOS",M11/D11)</f>
        <v>0</v>
      </c>
      <c r="Q11" s="65" t="str">
        <f>IF(C11=0,"NO SE COTIZARON HONORARIOS",M11/C11)</f>
        <v>0</v>
      </c>
    </row>
    <row r="12" spans="1:17">
      <c r="A12" s="63" t="s"/>
      <c r="B12" s="63" t="s"/>
      <c r="C12" s="64" t="s"/>
      <c r="D12" s="64" t="s"/>
      <c r="E12" s="64" t="s"/>
      <c r="F12" s="65" t="s"/>
      <c r="G12" s="64" t="s"/>
      <c r="H12" s="63" t="s"/>
      <c r="I12" s="64" t="s"/>
      <c r="J12" s="64" t="s"/>
      <c r="K12" s="64" t="s"/>
      <c r="L12" s="64" t="s"/>
      <c r="M12" s="64" t="s"/>
      <c r="N12" s="65" t="s"/>
      <c r="O12" s="64" t="s"/>
      <c r="P12" s="65" t="s"/>
      <c r="Q12" s="65" t="s"/>
    </row>
    <row r="13" spans="1:17">
      <c r="A13" s="63" t="s">
        <v>32</v>
      </c>
      <c r="B13" s="63" t="s">
        <v>33</v>
      </c>
      <c r="C13" s="64">
        <v>41813780</v>
      </c>
      <c r="D13" s="64">
        <v>4855200</v>
      </c>
      <c r="E13" s="64">
        <v>219600</v>
      </c>
      <c r="F13" s="65">
        <f>E13/E60</f>
        <v>0.0106186710472</v>
      </c>
      <c r="G13" s="64">
        <f>F13*B64+F13*B65</f>
        <v>0</v>
      </c>
      <c r="H13" s="63" t="s"/>
      <c r="I13" s="64" t="s"/>
      <c r="J13" s="64">
        <f>G13+SUM(I13:I13)</f>
        <v>0</v>
      </c>
      <c r="K13" s="64">
        <v>219600</v>
      </c>
      <c r="L13" s="64"/>
      <c r="M13" s="64" t="str">
        <f>K13+L13</f>
        <v>0</v>
      </c>
      <c r="N13" s="65">
        <f>IF(D13=0,"SIN PROGRAMACIÓN",J13/D13)</f>
        <v>0</v>
      </c>
      <c r="O13" s="64">
        <f>IF(D13=0,"N/A",IF(N13&gt;100%,C13,N13*C13))</f>
        <v>0</v>
      </c>
      <c r="P13" s="65" t="str">
        <f>IF(D13=0,"NO SE PROGRAMARON HONORARIOS",M13/D13)</f>
        <v>0</v>
      </c>
      <c r="Q13" s="65" t="str">
        <f>IF(C13=0,"NO SE COTIZARON HONORARIOS",M13/C13)</f>
        <v>0</v>
      </c>
    </row>
    <row r="14" spans="1:17">
      <c r="A14" s="63" t="s"/>
      <c r="B14" s="63" t="s"/>
      <c r="C14" s="64" t="s"/>
      <c r="D14" s="64" t="s"/>
      <c r="E14" s="64" t="s"/>
      <c r="F14" s="65" t="s"/>
      <c r="G14" s="64" t="s"/>
      <c r="H14" s="63" t="s"/>
      <c r="I14" s="64" t="s"/>
      <c r="J14" s="64" t="s"/>
      <c r="K14" s="64" t="s"/>
      <c r="L14" s="64" t="s"/>
      <c r="M14" s="64" t="s"/>
      <c r="N14" s="65" t="s"/>
      <c r="O14" s="64" t="s"/>
      <c r="P14" s="65" t="s"/>
      <c r="Q14" s="65" t="s"/>
    </row>
    <row r="15" spans="1:17">
      <c r="A15" s="63" t="s">
        <v>34</v>
      </c>
      <c r="B15" s="63" t="s">
        <v>35</v>
      </c>
      <c r="C15" s="64">
        <v>96455560</v>
      </c>
      <c r="D15" s="64">
        <v>9286500</v>
      </c>
      <c r="E15" s="64">
        <v>2846132</v>
      </c>
      <c r="F15" s="65">
        <f>E15/E60</f>
        <v>0.137623585906</v>
      </c>
      <c r="G15" s="64">
        <f>F15*B64+F15*B65</f>
        <v>0</v>
      </c>
      <c r="H15" s="63" t="s"/>
      <c r="I15" s="64" t="s"/>
      <c r="J15" s="64">
        <f>G15+SUM(I15:I15)</f>
        <v>0</v>
      </c>
      <c r="K15" s="64">
        <v>9228063</v>
      </c>
      <c r="L15" s="64"/>
      <c r="M15" s="64" t="str">
        <f>K15+L15</f>
        <v>0</v>
      </c>
      <c r="N15" s="65">
        <f>IF(D15=0,"SIN PROGRAMACIÓN",J15/D15)</f>
        <v>0</v>
      </c>
      <c r="O15" s="64">
        <f>IF(D15=0,"N/A",IF(N15&gt;100%,C15,N15*C15))</f>
        <v>0</v>
      </c>
      <c r="P15" s="65" t="str">
        <f>IF(D15=0,"NO SE PROGRAMARON HONORARIOS",M15/D15)</f>
        <v>0</v>
      </c>
      <c r="Q15" s="65" t="str">
        <f>IF(C15=0,"NO SE COTIZARON HONORARIOS",M15/C15)</f>
        <v>0</v>
      </c>
    </row>
    <row r="16" spans="1:17">
      <c r="A16" s="63" t="s"/>
      <c r="B16" s="63" t="s"/>
      <c r="C16" s="64" t="s"/>
      <c r="D16" s="64" t="s"/>
      <c r="E16" s="64" t="s"/>
      <c r="F16" s="65" t="s"/>
      <c r="G16" s="64" t="s"/>
      <c r="H16" s="63" t="s"/>
      <c r="I16" s="64" t="s"/>
      <c r="J16" s="64" t="s"/>
      <c r="K16" s="64" t="s"/>
      <c r="L16" s="64" t="s"/>
      <c r="M16" s="64" t="s"/>
      <c r="N16" s="65" t="s"/>
      <c r="O16" s="64" t="s"/>
      <c r="P16" s="65" t="s"/>
      <c r="Q16" s="65" t="s"/>
    </row>
    <row r="17" spans="1:17">
      <c r="A17" s="63" t="s">
        <v>36</v>
      </c>
      <c r="B17" s="63" t="s">
        <v>37</v>
      </c>
      <c r="C17" s="64">
        <v>56172574</v>
      </c>
      <c r="D17" s="64">
        <v>5944000</v>
      </c>
      <c r="E17" s="64">
        <v>2694677</v>
      </c>
      <c r="F17" s="65">
        <f>E17/E60</f>
        <v>0.130300039351</v>
      </c>
      <c r="G17" s="64">
        <f>F17*B64+F17*B65</f>
        <v>0</v>
      </c>
      <c r="H17" s="63" t="s"/>
      <c r="I17" s="64" t="s"/>
      <c r="J17" s="64">
        <f>G17+SUM(I17:I17)</f>
        <v>0</v>
      </c>
      <c r="K17" s="64">
        <v>3761535</v>
      </c>
      <c r="L17" s="64"/>
      <c r="M17" s="64" t="str">
        <f>K17+L17</f>
        <v>0</v>
      </c>
      <c r="N17" s="65">
        <f>IF(D17=0,"SIN PROGRAMACIÓN",J17/D17)</f>
        <v>0</v>
      </c>
      <c r="O17" s="64">
        <f>IF(D17=0,"N/A",IF(N17&gt;100%,C17,N17*C17))</f>
        <v>0</v>
      </c>
      <c r="P17" s="65" t="str">
        <f>IF(D17=0,"NO SE PROGRAMARON HONORARIOS",M17/D17)</f>
        <v>0</v>
      </c>
      <c r="Q17" s="65" t="str">
        <f>IF(C17=0,"NO SE COTIZARON HONORARIOS",M17/C17)</f>
        <v>0</v>
      </c>
    </row>
    <row r="18" spans="1:17">
      <c r="A18" s="63" t="s"/>
      <c r="B18" s="63" t="s"/>
      <c r="C18" s="64" t="s"/>
      <c r="D18" s="64" t="s"/>
      <c r="E18" s="64" t="s"/>
      <c r="F18" s="65" t="s"/>
      <c r="G18" s="64" t="s"/>
      <c r="H18" s="63" t="s"/>
      <c r="I18" s="64" t="s"/>
      <c r="J18" s="64" t="s"/>
      <c r="K18" s="64" t="s"/>
      <c r="L18" s="64" t="s"/>
      <c r="M18" s="64" t="s"/>
      <c r="N18" s="65" t="s"/>
      <c r="O18" s="64" t="s"/>
      <c r="P18" s="65" t="s"/>
      <c r="Q18" s="65" t="s"/>
    </row>
    <row r="19" spans="1:17">
      <c r="A19" s="63" t="s">
        <v>38</v>
      </c>
      <c r="B19" s="63" t="s">
        <v>39</v>
      </c>
      <c r="C19" s="64">
        <v>209106000</v>
      </c>
      <c r="D19" s="64">
        <v>64347640</v>
      </c>
      <c r="E19" s="64">
        <v>732000</v>
      </c>
      <c r="F19" s="65">
        <f>E19/E60</f>
        <v>0.0353955701574</v>
      </c>
      <c r="G19" s="64">
        <f>F19*B64+F19*B65</f>
        <v>0</v>
      </c>
      <c r="H19" s="63" t="s"/>
      <c r="I19" s="64" t="s"/>
      <c r="J19" s="64">
        <f>G19+SUM(I19:I19)</f>
        <v>0</v>
      </c>
      <c r="K19" s="64">
        <v>33541750</v>
      </c>
      <c r="L19" s="64"/>
      <c r="M19" s="64" t="str">
        <f>K19+L19</f>
        <v>0</v>
      </c>
      <c r="N19" s="65">
        <f>IF(D19=0,"SIN PROGRAMACIÓN",J19/D19)</f>
        <v>0</v>
      </c>
      <c r="O19" s="64">
        <f>IF(D19=0,"N/A",IF(N19&gt;100%,C19,N19*C19))</f>
        <v>0</v>
      </c>
      <c r="P19" s="65" t="str">
        <f>IF(D19=0,"NO SE PROGRAMARON HONORARIOS",M19/D19)</f>
        <v>0</v>
      </c>
      <c r="Q19" s="65" t="str">
        <f>IF(C19=0,"NO SE COTIZARON HONORARIOS",M19/C19)</f>
        <v>0</v>
      </c>
    </row>
    <row r="20" spans="1:17">
      <c r="A20" s="63" t="s"/>
      <c r="B20" s="63" t="s"/>
      <c r="C20" s="64" t="s"/>
      <c r="D20" s="64" t="s"/>
      <c r="E20" s="64" t="s"/>
      <c r="F20" s="65" t="s"/>
      <c r="G20" s="64" t="s"/>
      <c r="H20" s="63" t="s"/>
      <c r="I20" s="64" t="s"/>
      <c r="J20" s="64" t="s"/>
      <c r="K20" s="64" t="s"/>
      <c r="L20" s="64" t="s"/>
      <c r="M20" s="64" t="s"/>
      <c r="N20" s="65" t="s"/>
      <c r="O20" s="64" t="s"/>
      <c r="P20" s="65" t="s"/>
      <c r="Q20" s="65" t="s"/>
    </row>
    <row r="21" spans="1:17">
      <c r="A21" s="63" t="s">
        <v>40</v>
      </c>
      <c r="B21" s="63" t="s">
        <v>41</v>
      </c>
      <c r="C21" s="64">
        <v>56956000</v>
      </c>
      <c r="D21" s="64">
        <v>2996000</v>
      </c>
      <c r="E21" s="64">
        <v>114750</v>
      </c>
      <c r="F21" s="65">
        <f>E21/E60</f>
        <v>0.0055486908136</v>
      </c>
      <c r="G21" s="64">
        <f>F21*B64+F21*B65</f>
        <v>0</v>
      </c>
      <c r="H21" s="63" t="s"/>
      <c r="I21" s="64" t="s"/>
      <c r="J21" s="64">
        <f>G21+SUM(I21:I21)</f>
        <v>0</v>
      </c>
      <c r="K21" s="64">
        <v>891926</v>
      </c>
      <c r="L21" s="64"/>
      <c r="M21" s="64" t="str">
        <f>K21+L21</f>
        <v>0</v>
      </c>
      <c r="N21" s="65">
        <f>IF(D21=0,"SIN PROGRAMACIÓN",J21/D21)</f>
        <v>0</v>
      </c>
      <c r="O21" s="64">
        <f>IF(D21=0,"N/A",IF(N21&gt;100%,C21,N21*C21))</f>
        <v>0</v>
      </c>
      <c r="P21" s="65" t="str">
        <f>IF(D21=0,"NO SE PROGRAMARON HONORARIOS",M21/D21)</f>
        <v>0</v>
      </c>
      <c r="Q21" s="65" t="str">
        <f>IF(C21=0,"NO SE COTIZARON HONORARIOS",M21/C21)</f>
        <v>0</v>
      </c>
    </row>
    <row r="22" spans="1:17">
      <c r="A22" s="63" t="s"/>
      <c r="B22" s="63" t="s"/>
      <c r="C22" s="64" t="s"/>
      <c r="D22" s="64" t="s"/>
      <c r="E22" s="64" t="s"/>
      <c r="F22" s="65" t="s"/>
      <c r="G22" s="64" t="s"/>
      <c r="H22" s="63" t="s"/>
      <c r="I22" s="64" t="s"/>
      <c r="J22" s="64" t="s"/>
      <c r="K22" s="64" t="s"/>
      <c r="L22" s="64" t="s"/>
      <c r="M22" s="64" t="s"/>
      <c r="N22" s="65" t="s"/>
      <c r="O22" s="64" t="s"/>
      <c r="P22" s="65" t="s"/>
      <c r="Q22" s="65" t="s"/>
    </row>
    <row r="23" spans="1:17">
      <c r="A23" s="63" t="s">
        <v>42</v>
      </c>
      <c r="B23" s="63" t="s">
        <v>43</v>
      </c>
      <c r="C23" s="64">
        <v>2869100</v>
      </c>
      <c r="D23" s="64">
        <v>1954940</v>
      </c>
      <c r="E23" s="64">
        <v>49400</v>
      </c>
      <c r="F23" s="65">
        <f>E23/E60</f>
        <v>0.00238871743958</v>
      </c>
      <c r="G23" s="64">
        <f>F23*B64+F23*B65</f>
        <v>0</v>
      </c>
      <c r="H23" s="63" t="s"/>
      <c r="I23" s="64" t="s"/>
      <c r="J23" s="64">
        <f>G23+SUM(I23:I23)</f>
        <v>0</v>
      </c>
      <c r="K23" s="64">
        <v>3611520</v>
      </c>
      <c r="L23" s="64"/>
      <c r="M23" s="64" t="str">
        <f>K23+L23</f>
        <v>0</v>
      </c>
      <c r="N23" s="65">
        <f>IF(D23=0,"SIN PROGRAMACIÓN",J23/D23)</f>
        <v>0</v>
      </c>
      <c r="O23" s="64">
        <f>IF(D23=0,"N/A",IF(N23&gt;100%,C23,N23*C23))</f>
        <v>0</v>
      </c>
      <c r="P23" s="65" t="str">
        <f>IF(D23=0,"NO SE PROGRAMARON HONORARIOS",M23/D23)</f>
        <v>0</v>
      </c>
      <c r="Q23" s="65" t="str">
        <f>IF(C23=0,"NO SE COTIZARON HONORARIOS",M23/C23)</f>
        <v>0</v>
      </c>
    </row>
    <row r="24" spans="1:17">
      <c r="A24" s="63" t="s"/>
      <c r="B24" s="63" t="s"/>
      <c r="C24" s="64" t="s"/>
      <c r="D24" s="64" t="s"/>
      <c r="E24" s="64" t="s"/>
      <c r="F24" s="65" t="s"/>
      <c r="G24" s="64" t="s"/>
      <c r="H24" s="63" t="s"/>
      <c r="I24" s="64" t="s"/>
      <c r="J24" s="64" t="s"/>
      <c r="K24" s="64" t="s"/>
      <c r="L24" s="64" t="s"/>
      <c r="M24" s="64" t="s"/>
      <c r="N24" s="65" t="s"/>
      <c r="O24" s="64" t="s"/>
      <c r="P24" s="65" t="s"/>
      <c r="Q24" s="65" t="s"/>
    </row>
    <row r="25" spans="1:17">
      <c r="A25" s="63" t="s">
        <v>44</v>
      </c>
      <c r="B25" s="63" t="s">
        <v>45</v>
      </c>
      <c r="C25" s="64">
        <v>25600000</v>
      </c>
      <c r="D25" s="64">
        <v>3466000</v>
      </c>
      <c r="E25" s="64">
        <v>222300</v>
      </c>
      <c r="F25" s="65">
        <f>E25/E60</f>
        <v>0.0107492284781</v>
      </c>
      <c r="G25" s="64">
        <f>F25*B64+F25*B65</f>
        <v>0</v>
      </c>
      <c r="H25" s="63" t="s"/>
      <c r="I25" s="64" t="s"/>
      <c r="J25" s="64">
        <f>G25+SUM(I25:I25)</f>
        <v>0</v>
      </c>
      <c r="K25" s="64">
        <v>2410773</v>
      </c>
      <c r="L25" s="64"/>
      <c r="M25" s="64" t="str">
        <f>K25+L25</f>
        <v>0</v>
      </c>
      <c r="N25" s="65">
        <f>IF(D25=0,"SIN PROGRAMACIÓN",J25/D25)</f>
        <v>0</v>
      </c>
      <c r="O25" s="64">
        <f>IF(D25=0,"N/A",IF(N25&gt;100%,C25,N25*C25))</f>
        <v>0</v>
      </c>
      <c r="P25" s="65" t="str">
        <f>IF(D25=0,"NO SE PROGRAMARON HONORARIOS",M25/D25)</f>
        <v>0</v>
      </c>
      <c r="Q25" s="65" t="str">
        <f>IF(C25=0,"NO SE COTIZARON HONORARIOS",M25/C25)</f>
        <v>0</v>
      </c>
    </row>
    <row r="26" spans="1:17">
      <c r="A26" s="63" t="s"/>
      <c r="B26" s="63" t="s"/>
      <c r="C26" s="64" t="s"/>
      <c r="D26" s="64" t="s"/>
      <c r="E26" s="64" t="s"/>
      <c r="F26" s="65" t="s"/>
      <c r="G26" s="64" t="s"/>
      <c r="H26" s="63" t="s"/>
      <c r="I26" s="64" t="s"/>
      <c r="J26" s="64" t="s"/>
      <c r="K26" s="64" t="s"/>
      <c r="L26" s="64" t="s"/>
      <c r="M26" s="64" t="s"/>
      <c r="N26" s="65" t="s"/>
      <c r="O26" s="64" t="s"/>
      <c r="P26" s="65" t="s"/>
      <c r="Q26" s="65" t="s"/>
    </row>
    <row r="27" spans="1:17">
      <c r="A27" s="63" t="s">
        <v>46</v>
      </c>
      <c r="B27" s="63" t="s">
        <v>47</v>
      </c>
      <c r="C27" s="64">
        <v>84401000</v>
      </c>
      <c r="D27" s="64">
        <v>31576848</v>
      </c>
      <c r="E27" s="64">
        <v>1797000</v>
      </c>
      <c r="F27" s="65">
        <f>E27/E60</f>
        <v>0.0868932234601</v>
      </c>
      <c r="G27" s="64">
        <f>F27*B64+F27*B65</f>
        <v>0</v>
      </c>
      <c r="H27" s="63" t="s"/>
      <c r="I27" s="64" t="s"/>
      <c r="J27" s="64">
        <f>G27+SUM(I27:I27)</f>
        <v>0</v>
      </c>
      <c r="K27" s="64">
        <v>15681594</v>
      </c>
      <c r="L27" s="64"/>
      <c r="M27" s="64" t="str">
        <f>K27+L27</f>
        <v>0</v>
      </c>
      <c r="N27" s="65">
        <f>IF(D27=0,"SIN PROGRAMACIÓN",J27/D27)</f>
        <v>0</v>
      </c>
      <c r="O27" s="64">
        <f>IF(D27=0,"N/A",IF(N27&gt;100%,C27,N27*C27))</f>
        <v>0</v>
      </c>
      <c r="P27" s="65" t="str">
        <f>IF(D27=0,"NO SE PROGRAMARON HONORARIOS",M27/D27)</f>
        <v>0</v>
      </c>
      <c r="Q27" s="65" t="str">
        <f>IF(C27=0,"NO SE COTIZARON HONORARIOS",M27/C27)</f>
        <v>0</v>
      </c>
    </row>
    <row r="28" spans="1:17">
      <c r="A28" s="63" t="s"/>
      <c r="B28" s="63" t="s"/>
      <c r="C28" s="64" t="s"/>
      <c r="D28" s="64" t="s"/>
      <c r="E28" s="64" t="s"/>
      <c r="F28" s="65" t="s"/>
      <c r="G28" s="64" t="s"/>
      <c r="H28" s="63" t="s"/>
      <c r="I28" s="64" t="s"/>
      <c r="J28" s="64" t="s"/>
      <c r="K28" s="64" t="s"/>
      <c r="L28" s="64" t="s"/>
      <c r="M28" s="64" t="s"/>
      <c r="N28" s="65" t="s"/>
      <c r="O28" s="64" t="s"/>
      <c r="P28" s="65" t="s"/>
      <c r="Q28" s="65" t="s"/>
    </row>
    <row r="29" spans="1:17">
      <c r="A29" s="63" t="s">
        <v>48</v>
      </c>
      <c r="B29" s="63" t="s">
        <v>49</v>
      </c>
      <c r="C29" s="64">
        <v>13000000</v>
      </c>
      <c r="D29" s="64">
        <v>8219500</v>
      </c>
      <c r="E29" s="64">
        <v>1261800</v>
      </c>
      <c r="F29" s="65">
        <f>E29/E60</f>
        <v>0.0610138393778</v>
      </c>
      <c r="G29" s="64">
        <f>F29*B64+F29*B65</f>
        <v>0</v>
      </c>
      <c r="H29" s="63" t="s"/>
      <c r="I29" s="64" t="s"/>
      <c r="J29" s="64">
        <f>G29+SUM(I29:I29)</f>
        <v>0</v>
      </c>
      <c r="K29" s="64">
        <v>7298556</v>
      </c>
      <c r="L29" s="64"/>
      <c r="M29" s="64" t="str">
        <f>K29+L29</f>
        <v>0</v>
      </c>
      <c r="N29" s="65">
        <f>IF(D29=0,"SIN PROGRAMACIÓN",J29/D29)</f>
        <v>0</v>
      </c>
      <c r="O29" s="64">
        <f>IF(D29=0,"N/A",IF(N29&gt;100%,C29,N29*C29))</f>
        <v>0</v>
      </c>
      <c r="P29" s="65" t="str">
        <f>IF(D29=0,"NO SE PROGRAMARON HONORARIOS",M29/D29)</f>
        <v>0</v>
      </c>
      <c r="Q29" s="65" t="str">
        <f>IF(C29=0,"NO SE COTIZARON HONORARIOS",M29/C29)</f>
        <v>0</v>
      </c>
    </row>
    <row r="30" spans="1:17">
      <c r="A30" s="63" t="s"/>
      <c r="B30" s="63" t="s"/>
      <c r="C30" s="64" t="s"/>
      <c r="D30" s="64" t="s"/>
      <c r="E30" s="64" t="s"/>
      <c r="F30" s="65" t="s"/>
      <c r="G30" s="64" t="s"/>
      <c r="H30" s="63" t="s"/>
      <c r="I30" s="64" t="s"/>
      <c r="J30" s="64" t="s"/>
      <c r="K30" s="64" t="s"/>
      <c r="L30" s="64" t="s"/>
      <c r="M30" s="64" t="s"/>
      <c r="N30" s="65" t="s"/>
      <c r="O30" s="64" t="s"/>
      <c r="P30" s="65" t="s"/>
      <c r="Q30" s="65" t="s"/>
    </row>
    <row r="31" spans="1:17">
      <c r="A31" s="63" t="s">
        <v>50</v>
      </c>
      <c r="B31" s="63" t="s">
        <v>51</v>
      </c>
      <c r="C31" s="64">
        <v>637056167</v>
      </c>
      <c r="D31" s="64">
        <v>136338000</v>
      </c>
      <c r="E31" s="64">
        <v>18727850</v>
      </c>
      <c r="F31" s="65">
        <f>E31/E60</f>
        <v>0.905577771272</v>
      </c>
      <c r="G31" s="64">
        <f>F31*B64+F31*B65</f>
        <v>0</v>
      </c>
      <c r="H31" s="63" t="s"/>
      <c r="I31" s="64" t="s"/>
      <c r="J31" s="64">
        <f>G31+SUM(I31:I31)</f>
        <v>0</v>
      </c>
      <c r="K31" s="64">
        <v>106234600</v>
      </c>
      <c r="L31" s="64"/>
      <c r="M31" s="64" t="str">
        <f>K31+L31</f>
        <v>0</v>
      </c>
      <c r="N31" s="65">
        <f>IF(D31=0,"SIN PROGRAMACIÓN",J31/D31)</f>
        <v>0</v>
      </c>
      <c r="O31" s="64">
        <f>IF(D31=0,"N/A",IF(N31&gt;100%,C31,N31*C31))</f>
        <v>0</v>
      </c>
      <c r="P31" s="65" t="str">
        <f>IF(D31=0,"NO SE PROGRAMARON HONORARIOS",M31/D31)</f>
        <v>0</v>
      </c>
      <c r="Q31" s="65" t="str">
        <f>IF(C31=0,"NO SE COTIZARON HONORARIOS",M31/C31)</f>
        <v>0</v>
      </c>
    </row>
    <row r="32" spans="1:17">
      <c r="A32" s="63" t="s"/>
      <c r="B32" s="63" t="s"/>
      <c r="C32" s="64" t="s"/>
      <c r="D32" s="64" t="s"/>
      <c r="E32" s="64" t="s"/>
      <c r="F32" s="65" t="s"/>
      <c r="G32" s="64" t="s"/>
      <c r="H32" s="63" t="s"/>
      <c r="I32" s="64" t="s"/>
      <c r="J32" s="64" t="s"/>
      <c r="K32" s="64" t="s"/>
      <c r="L32" s="64" t="s"/>
      <c r="M32" s="64" t="s"/>
      <c r="N32" s="65" t="s"/>
      <c r="O32" s="64" t="s"/>
      <c r="P32" s="65" t="s"/>
      <c r="Q32" s="65" t="s"/>
    </row>
    <row r="33" spans="1:17">
      <c r="A33" s="63" t="s">
        <v>52</v>
      </c>
      <c r="B33" s="63" t="s">
        <v>53</v>
      </c>
      <c r="C33" s="64">
        <v>27324602</v>
      </c>
      <c r="D33" s="64">
        <v>17006950</v>
      </c>
      <c r="E33" s="64">
        <v>117600</v>
      </c>
      <c r="F33" s="65">
        <f>E33/E60</f>
        <v>0.00568650143512</v>
      </c>
      <c r="G33" s="64">
        <f>F33*B64+F33*B65</f>
        <v>0</v>
      </c>
      <c r="H33" s="63" t="s"/>
      <c r="I33" s="64" t="s"/>
      <c r="J33" s="64">
        <f>G33+SUM(I33:I33)</f>
        <v>0</v>
      </c>
      <c r="K33" s="64">
        <v>48215700</v>
      </c>
      <c r="L33" s="64"/>
      <c r="M33" s="64" t="str">
        <f>K33+L33</f>
        <v>0</v>
      </c>
      <c r="N33" s="65">
        <f>IF(D33=0,"SIN PROGRAMACIÓN",J33/D33)</f>
        <v>0</v>
      </c>
      <c r="O33" s="64">
        <f>IF(D33=0,"N/A",IF(N33&gt;100%,C33,N33*C33))</f>
        <v>0</v>
      </c>
      <c r="P33" s="65" t="str">
        <f>IF(D33=0,"NO SE PROGRAMARON HONORARIOS",M33/D33)</f>
        <v>0</v>
      </c>
      <c r="Q33" s="65" t="str">
        <f>IF(C33=0,"NO SE COTIZARON HONORARIOS",M33/C33)</f>
        <v>0</v>
      </c>
    </row>
    <row r="34" spans="1:17">
      <c r="A34" s="63" t="s"/>
      <c r="B34" s="63" t="s"/>
      <c r="C34" s="64" t="s"/>
      <c r="D34" s="64" t="s"/>
      <c r="E34" s="64" t="s"/>
      <c r="F34" s="65" t="s"/>
      <c r="G34" s="64" t="s"/>
      <c r="H34" s="63" t="s"/>
      <c r="I34" s="64" t="s"/>
      <c r="J34" s="64" t="s"/>
      <c r="K34" s="64" t="s"/>
      <c r="L34" s="64" t="s"/>
      <c r="M34" s="64" t="s"/>
      <c r="N34" s="65" t="s"/>
      <c r="O34" s="64" t="s"/>
      <c r="P34" s="65" t="s"/>
      <c r="Q34" s="65" t="s"/>
    </row>
    <row r="35" spans="1:17">
      <c r="A35" s="63" t="s">
        <v>54</v>
      </c>
      <c r="B35" s="63" t="s">
        <v>55</v>
      </c>
      <c r="C35" s="64">
        <v>5353000</v>
      </c>
      <c r="D35" s="64">
        <v>752800</v>
      </c>
      <c r="E35" s="64">
        <v>217400</v>
      </c>
      <c r="F35" s="65">
        <f>E35/E60</f>
        <v>0.0105122909183</v>
      </c>
      <c r="G35" s="64">
        <f>F35*B64+F35*B65</f>
        <v>0</v>
      </c>
      <c r="H35" s="63" t="s"/>
      <c r="I35" s="64" t="s"/>
      <c r="J35" s="64">
        <f>G35+SUM(I35:I35)</f>
        <v>0</v>
      </c>
      <c r="K35" s="64">
        <v>406800</v>
      </c>
      <c r="L35" s="64"/>
      <c r="M35" s="64" t="str">
        <f>K35+L35</f>
        <v>0</v>
      </c>
      <c r="N35" s="65">
        <f>IF(D35=0,"SIN PROGRAMACIÓN",J35/D35)</f>
        <v>0</v>
      </c>
      <c r="O35" s="64">
        <f>IF(D35=0,"N/A",IF(N35&gt;100%,C35,N35*C35))</f>
        <v>0</v>
      </c>
      <c r="P35" s="65" t="str">
        <f>IF(D35=0,"NO SE PROGRAMARON HONORARIOS",M35/D35)</f>
        <v>0</v>
      </c>
      <c r="Q35" s="65" t="str">
        <f>IF(C35=0,"NO SE COTIZARON HONORARIOS",M35/C35)</f>
        <v>0</v>
      </c>
    </row>
    <row r="36" spans="1:17">
      <c r="A36" s="63" t="s"/>
      <c r="B36" s="63" t="s"/>
      <c r="C36" s="64" t="s"/>
      <c r="D36" s="64" t="s"/>
      <c r="E36" s="64" t="s"/>
      <c r="F36" s="65" t="s"/>
      <c r="G36" s="64" t="s"/>
      <c r="H36" s="63" t="s"/>
      <c r="I36" s="64" t="s"/>
      <c r="J36" s="64" t="s"/>
      <c r="K36" s="64" t="s"/>
      <c r="L36" s="64" t="s"/>
      <c r="M36" s="64" t="s"/>
      <c r="N36" s="65" t="s"/>
      <c r="O36" s="64" t="s"/>
      <c r="P36" s="65" t="s"/>
      <c r="Q36" s="65" t="s"/>
    </row>
    <row r="37" spans="1:17">
      <c r="A37" s="63" t="s">
        <v>56</v>
      </c>
      <c r="B37" s="63" t="s">
        <v>57</v>
      </c>
      <c r="C37" s="64"/>
      <c r="D37" s="64">
        <v>0</v>
      </c>
      <c r="E37" s="64">
        <v>191250</v>
      </c>
      <c r="F37" s="65">
        <f>E37/E60</f>
        <v>0.00924781802267</v>
      </c>
      <c r="G37" s="64">
        <f>F37*B64+F37*B65</f>
        <v>0</v>
      </c>
      <c r="H37" s="63" t="s"/>
      <c r="I37" s="64" t="s"/>
      <c r="J37" s="64">
        <f>G37+SUM(I37:I37)</f>
        <v>0</v>
      </c>
      <c r="K37" s="64">
        <v>1122000</v>
      </c>
      <c r="L37" s="64"/>
      <c r="M37" s="64" t="str">
        <f>K37+L37</f>
        <v>0</v>
      </c>
      <c r="N37" s="65" t="str">
        <f>IF(D37=0,"SIN PROGRAMACIÓN",J37/D37)</f>
        <v>SIN PROGRAMACIÓN</v>
      </c>
      <c r="O37" s="64" t="str">
        <f>IF(D37=0,"N/A",IF(N37&gt;100%,C37,N37*C37))</f>
        <v>N/A</v>
      </c>
      <c r="P37" s="65" t="str">
        <f>IF(D37=0,"NO SE PROGRAMARON HONORARIOS",M37/D37)</f>
        <v>NO SE PROGRAMARON HONORARIOS</v>
      </c>
      <c r="Q37" s="65" t="str">
        <f>IF(C37=0,"NO SE COTIZARON HONORARIOS",M37/C37)</f>
        <v>NO SE COTIZARON HONORARIOS</v>
      </c>
    </row>
    <row r="38" spans="1:17">
      <c r="A38" s="63" t="s"/>
      <c r="B38" s="63" t="s"/>
      <c r="C38" s="64" t="s"/>
      <c r="D38" s="64" t="s"/>
      <c r="E38" s="64" t="s"/>
      <c r="F38" s="65" t="s"/>
      <c r="G38" s="64" t="s"/>
      <c r="H38" s="63" t="s"/>
      <c r="I38" s="64" t="s"/>
      <c r="J38" s="64" t="s"/>
      <c r="K38" s="64" t="s"/>
      <c r="L38" s="64" t="s"/>
      <c r="M38" s="64" t="s"/>
      <c r="N38" s="65" t="s"/>
      <c r="O38" s="64" t="s"/>
      <c r="P38" s="65" t="s"/>
      <c r="Q38" s="65" t="s"/>
    </row>
    <row r="39" spans="1:17">
      <c r="A39" s="63" t="s">
        <v>58</v>
      </c>
      <c r="B39" s="63" t="s">
        <v>59</v>
      </c>
      <c r="C39" s="64">
        <v>82100000</v>
      </c>
      <c r="D39" s="64">
        <v>77700999</v>
      </c>
      <c r="E39" s="64">
        <v>117600</v>
      </c>
      <c r="F39" s="65">
        <f>E39/E60</f>
        <v>0.00568650143512</v>
      </c>
      <c r="G39" s="64">
        <f>F39*B64+F39*B65</f>
        <v>0</v>
      </c>
      <c r="H39" s="63" t="s">
        <v>60</v>
      </c>
      <c r="I39" s="64">
        <v>0</v>
      </c>
      <c r="J39" s="64">
        <f>G39+SUM(I39:I40)</f>
        <v>0</v>
      </c>
      <c r="K39" s="64">
        <v>87086146</v>
      </c>
      <c r="L39" s="64">
        <v>862069</v>
      </c>
      <c r="M39" s="64">
        <f>K39+L39</f>
        <v>87948215</v>
      </c>
      <c r="N39" s="65">
        <f>IF(D39=0,"SIN PROGRAMACIÓN",J39/D39)</f>
        <v>0</v>
      </c>
      <c r="O39" s="64">
        <f>IF(D39=0,"N/A",IF(N39&gt;100%,C39,N39*C39))</f>
        <v>0</v>
      </c>
      <c r="P39" s="65">
        <f>IF(D39=0,"NO SE PROGRAMARON HONORARIOS",M39/D39)</f>
        <v>1.1318801062</v>
      </c>
      <c r="Q39" s="65">
        <f>IF(C39=0,"NO SE COTIZARON HONORARIOS",M39/C39)</f>
        <v>1.07123282582</v>
      </c>
    </row>
    <row r="40" spans="1:17">
      <c r="A40" s="63" t="s"/>
      <c r="B40" s="63" t="s"/>
      <c r="C40" s="64" t="s"/>
      <c r="D40" s="64" t="s"/>
      <c r="E40" s="64" t="s"/>
      <c r="F40" s="65" t="s"/>
      <c r="G40" s="64" t="s"/>
      <c r="H40" s="63" t="s"/>
      <c r="I40" s="64" t="s"/>
      <c r="J40" s="64" t="s"/>
      <c r="K40" s="64" t="s"/>
      <c r="L40" s="64" t="s"/>
      <c r="M40" s="64" t="s"/>
      <c r="N40" s="65" t="s"/>
      <c r="O40" s="64" t="s"/>
      <c r="P40" s="65" t="s"/>
      <c r="Q40" s="65" t="s"/>
    </row>
    <row r="41" spans="1:17">
      <c r="A41" s="63" t="s">
        <v>61</v>
      </c>
      <c r="B41" s="63" t="s">
        <v>62</v>
      </c>
      <c r="C41" s="64">
        <v>79798360</v>
      </c>
      <c r="D41" s="64">
        <v>13364400</v>
      </c>
      <c r="E41" s="64">
        <v>368950</v>
      </c>
      <c r="F41" s="65">
        <f>E41/E60</f>
        <v>0.0178404311606</v>
      </c>
      <c r="G41" s="64">
        <f>F41*B64+F41*B65</f>
        <v>0</v>
      </c>
      <c r="H41" s="63" t="s"/>
      <c r="I41" s="64" t="s"/>
      <c r="J41" s="64">
        <f>G41+SUM(I41:I41)</f>
        <v>0</v>
      </c>
      <c r="K41" s="64">
        <v>16224804</v>
      </c>
      <c r="L41" s="64"/>
      <c r="M41" s="64" t="str">
        <f>K41+L41</f>
        <v>0</v>
      </c>
      <c r="N41" s="65">
        <f>IF(D41=0,"SIN PROGRAMACIÓN",J41/D41)</f>
        <v>0</v>
      </c>
      <c r="O41" s="64">
        <f>IF(D41=0,"N/A",IF(N41&gt;100%,C41,N41*C41))</f>
        <v>0</v>
      </c>
      <c r="P41" s="65" t="str">
        <f>IF(D41=0,"NO SE PROGRAMARON HONORARIOS",M41/D41)</f>
        <v>0</v>
      </c>
      <c r="Q41" s="65" t="str">
        <f>IF(C41=0,"NO SE COTIZARON HONORARIOS",M41/C41)</f>
        <v>0</v>
      </c>
    </row>
    <row r="42" spans="1:17">
      <c r="A42" s="63" t="s"/>
      <c r="B42" s="63" t="s"/>
      <c r="C42" s="64" t="s"/>
      <c r="D42" s="64" t="s"/>
      <c r="E42" s="64" t="s"/>
      <c r="F42" s="65" t="s"/>
      <c r="G42" s="64" t="s"/>
      <c r="H42" s="63" t="s"/>
      <c r="I42" s="64" t="s"/>
      <c r="J42" s="64" t="s"/>
      <c r="K42" s="64" t="s"/>
      <c r="L42" s="64" t="s"/>
      <c r="M42" s="64" t="s"/>
      <c r="N42" s="65" t="s"/>
      <c r="O42" s="64" t="s"/>
      <c r="P42" s="65" t="s"/>
      <c r="Q42" s="65" t="s"/>
    </row>
    <row r="43" spans="1:17">
      <c r="A43" s="63" t="s">
        <v>63</v>
      </c>
      <c r="B43" s="63" t="s">
        <v>64</v>
      </c>
      <c r="C43" s="64"/>
      <c r="D43" s="64">
        <v>13828000</v>
      </c>
      <c r="E43" s="64">
        <v>146400</v>
      </c>
      <c r="F43" s="65">
        <f>E43/E60</f>
        <v>0.00707911403147</v>
      </c>
      <c r="G43" s="64">
        <f>F43*B64+F43*B65</f>
        <v>0</v>
      </c>
      <c r="H43" s="63" t="s"/>
      <c r="I43" s="64" t="s"/>
      <c r="J43" s="64">
        <f>G43+SUM(I43:I43)</f>
        <v>0</v>
      </c>
      <c r="K43" s="64">
        <v>4899150</v>
      </c>
      <c r="L43" s="64"/>
      <c r="M43" s="64" t="str">
        <f>K43+L43</f>
        <v>0</v>
      </c>
      <c r="N43" s="65">
        <f>IF(D43=0,"SIN PROGRAMACIÓN",J43/D43)</f>
        <v>0</v>
      </c>
      <c r="O43" s="64" t="str">
        <f>IF(D43=0,"N/A",IF(N43&gt;100%,C43,N43*C43))</f>
        <v>0</v>
      </c>
      <c r="P43" s="65" t="str">
        <f>IF(D43=0,"NO SE PROGRAMARON HONORARIOS",M43/D43)</f>
        <v>0</v>
      </c>
      <c r="Q43" s="65" t="str">
        <f>IF(C43=0,"NO SE COTIZARON HONORARIOS",M43/C43)</f>
        <v>NO SE COTIZARON HONORARIOS</v>
      </c>
    </row>
    <row r="44" spans="1:17">
      <c r="A44" s="63" t="s"/>
      <c r="B44" s="63" t="s"/>
      <c r="C44" s="64" t="s"/>
      <c r="D44" s="64" t="s"/>
      <c r="E44" s="64" t="s"/>
      <c r="F44" s="65" t="s"/>
      <c r="G44" s="64" t="s"/>
      <c r="H44" s="63" t="s"/>
      <c r="I44" s="64" t="s"/>
      <c r="J44" s="64" t="s"/>
      <c r="K44" s="64" t="s"/>
      <c r="L44" s="64" t="s"/>
      <c r="M44" s="64" t="s"/>
      <c r="N44" s="65" t="s"/>
      <c r="O44" s="64" t="s"/>
      <c r="P44" s="65" t="s"/>
      <c r="Q44" s="65" t="s"/>
    </row>
    <row r="45" spans="1:17">
      <c r="A45" s="63" t="s">
        <v>65</v>
      </c>
      <c r="B45" s="63" t="s">
        <v>66</v>
      </c>
      <c r="C45" s="64"/>
      <c r="D45" s="64">
        <v>13739420</v>
      </c>
      <c r="E45" s="64">
        <v>1727250</v>
      </c>
      <c r="F45" s="65">
        <f>E45/E60</f>
        <v>0.0835204898283</v>
      </c>
      <c r="G45" s="64">
        <f>F45*B64+F45*B65</f>
        <v>0</v>
      </c>
      <c r="H45" s="63" t="s">
        <v>67</v>
      </c>
      <c r="I45" s="64">
        <v>0</v>
      </c>
      <c r="J45" s="64">
        <f>G45+SUM(I45:I46)</f>
        <v>0</v>
      </c>
      <c r="K45" s="64">
        <v>12829500</v>
      </c>
      <c r="L45" s="64">
        <v>229323</v>
      </c>
      <c r="M45" s="64">
        <f>K45+L45</f>
        <v>13058823</v>
      </c>
      <c r="N45" s="65">
        <f>IF(D45=0,"SIN PROGRAMACIÓN",J45/D45)</f>
        <v>0</v>
      </c>
      <c r="O45" s="64" t="str">
        <f>IF(D45=0,"N/A",IF(N45&gt;100%,C45,N45*C45))</f>
        <v>0</v>
      </c>
      <c r="P45" s="65">
        <f>IF(D45=0,"NO SE PROGRAMARON HONORARIOS",M45/D45)</f>
        <v>0.950463920602</v>
      </c>
      <c r="Q45" s="65" t="str">
        <f>IF(C45=0,"NO SE COTIZARON HONORARIOS",M45/C45)</f>
        <v>NO SE COTIZARON HONORARIOS</v>
      </c>
    </row>
    <row r="46" spans="1:17">
      <c r="A46" s="63" t="s"/>
      <c r="B46" s="63" t="s"/>
      <c r="C46" s="64" t="s"/>
      <c r="D46" s="64" t="s"/>
      <c r="E46" s="64" t="s"/>
      <c r="F46" s="65" t="s"/>
      <c r="G46" s="64" t="s"/>
      <c r="H46" s="63" t="s"/>
      <c r="I46" s="64" t="s"/>
      <c r="J46" s="64" t="s"/>
      <c r="K46" s="64" t="s"/>
      <c r="L46" s="64" t="s"/>
      <c r="M46" s="64" t="s"/>
      <c r="N46" s="65" t="s"/>
      <c r="O46" s="64" t="s"/>
      <c r="P46" s="65" t="s"/>
      <c r="Q46" s="65" t="s"/>
    </row>
    <row r="47" spans="1:17">
      <c r="A47" s="63" t="s">
        <v>68</v>
      </c>
      <c r="B47" s="63" t="s">
        <v>69</v>
      </c>
      <c r="C47" s="64"/>
      <c r="D47" s="64">
        <v>250648617</v>
      </c>
      <c r="E47" s="64">
        <v>10321250</v>
      </c>
      <c r="F47" s="65">
        <f>E47/E60</f>
        <v>0.499079956949</v>
      </c>
      <c r="G47" s="64">
        <f>F47*B64+F47*B65</f>
        <v>0</v>
      </c>
      <c r="H47" s="63" t="s">
        <v>70</v>
      </c>
      <c r="I47" s="64">
        <v>0</v>
      </c>
      <c r="J47" s="64">
        <f>G47+SUM(I47:I58)</f>
        <v>0</v>
      </c>
      <c r="K47" s="64">
        <v>278872525</v>
      </c>
      <c r="L47" s="64">
        <v>93724200</v>
      </c>
      <c r="M47" s="64">
        <f>K47+L47</f>
        <v>372596725</v>
      </c>
      <c r="N47" s="65">
        <f>IF(D47=0,"SIN PROGRAMACIÓN",J47/D47)</f>
        <v>0</v>
      </c>
      <c r="O47" s="64" t="str">
        <f>IF(D47=0,"N/A",IF(N47&gt;100%,C47,N47*C47))</f>
        <v>0</v>
      </c>
      <c r="P47" s="65">
        <f>IF(D47=0,"NO SE PROGRAMARON HONORARIOS",M47/D47)</f>
        <v>1.48653014511</v>
      </c>
      <c r="Q47" s="65" t="str">
        <f>IF(C47=0,"NO SE COTIZARON HONORARIOS",M47/C47)</f>
        <v>NO SE COTIZARON HONORARIOS</v>
      </c>
    </row>
    <row r="48" spans="1:17">
      <c r="A48" s="63" t="s"/>
      <c r="B48" s="63" t="s"/>
      <c r="C48" s="64" t="s"/>
      <c r="D48" s="64" t="s"/>
      <c r="E48" s="64" t="s"/>
      <c r="F48" s="65" t="s"/>
      <c r="G48" s="64" t="s"/>
      <c r="H48" s="63" t="s">
        <v>71</v>
      </c>
      <c r="I48" s="64">
        <v>0</v>
      </c>
      <c r="J48" s="64" t="s"/>
      <c r="K48" s="64" t="s"/>
      <c r="L48" s="64" t="s"/>
      <c r="M48" s="64" t="s"/>
      <c r="N48" s="65" t="s"/>
      <c r="O48" s="64" t="s"/>
      <c r="P48" s="65" t="s"/>
      <c r="Q48" s="65" t="s"/>
    </row>
    <row r="49" spans="1:17">
      <c r="A49" s="63" t="s"/>
      <c r="B49" s="63" t="s"/>
      <c r="C49" s="64" t="s"/>
      <c r="D49" s="64" t="s"/>
      <c r="E49" s="64" t="s"/>
      <c r="F49" s="65" t="s"/>
      <c r="G49" s="64" t="s"/>
      <c r="H49" s="63" t="s">
        <v>72</v>
      </c>
      <c r="I49" s="64">
        <v>0</v>
      </c>
      <c r="J49" s="64" t="s"/>
      <c r="K49" s="64" t="s"/>
      <c r="L49" s="64" t="s"/>
      <c r="M49" s="64" t="s"/>
      <c r="N49" s="65" t="s"/>
      <c r="O49" s="64" t="s"/>
      <c r="P49" s="65" t="s"/>
      <c r="Q49" s="65" t="s"/>
    </row>
    <row r="50" spans="1:17">
      <c r="A50" s="63" t="s"/>
      <c r="B50" s="63" t="s"/>
      <c r="C50" s="64" t="s"/>
      <c r="D50" s="64" t="s"/>
      <c r="E50" s="64" t="s"/>
      <c r="F50" s="65" t="s"/>
      <c r="G50" s="64" t="s"/>
      <c r="H50" s="63" t="s">
        <v>73</v>
      </c>
      <c r="I50" s="64">
        <v>0</v>
      </c>
      <c r="J50" s="64" t="s"/>
      <c r="K50" s="64" t="s"/>
      <c r="L50" s="64" t="s"/>
      <c r="M50" s="64" t="s"/>
      <c r="N50" s="65" t="s"/>
      <c r="O50" s="64" t="s"/>
      <c r="P50" s="65" t="s"/>
      <c r="Q50" s="65" t="s"/>
    </row>
    <row r="51" spans="1:17">
      <c r="A51" s="63" t="s"/>
      <c r="B51" s="63" t="s"/>
      <c r="C51" s="64" t="s"/>
      <c r="D51" s="64" t="s"/>
      <c r="E51" s="64" t="s"/>
      <c r="F51" s="65" t="s"/>
      <c r="G51" s="64" t="s"/>
      <c r="H51" s="63" t="s">
        <v>74</v>
      </c>
      <c r="I51" s="64">
        <v>0</v>
      </c>
      <c r="J51" s="64" t="s"/>
      <c r="K51" s="64" t="s"/>
      <c r="L51" s="64" t="s"/>
      <c r="M51" s="64" t="s"/>
      <c r="N51" s="65" t="s"/>
      <c r="O51" s="64" t="s"/>
      <c r="P51" s="65" t="s"/>
      <c r="Q51" s="65" t="s"/>
    </row>
    <row r="52" spans="1:17">
      <c r="A52" s="63" t="s"/>
      <c r="B52" s="63" t="s"/>
      <c r="C52" s="64" t="s"/>
      <c r="D52" s="64" t="s"/>
      <c r="E52" s="64" t="s"/>
      <c r="F52" s="65" t="s"/>
      <c r="G52" s="64" t="s"/>
      <c r="H52" s="63" t="s">
        <v>75</v>
      </c>
      <c r="I52" s="64">
        <v>0</v>
      </c>
      <c r="J52" s="64" t="s"/>
      <c r="K52" s="64" t="s"/>
      <c r="L52" s="64" t="s"/>
      <c r="M52" s="64" t="s"/>
      <c r="N52" s="65" t="s"/>
      <c r="O52" s="64" t="s"/>
      <c r="P52" s="65" t="s"/>
      <c r="Q52" s="65" t="s"/>
    </row>
    <row r="53" spans="1:17">
      <c r="A53" s="63" t="s"/>
      <c r="B53" s="63" t="s"/>
      <c r="C53" s="64" t="s"/>
      <c r="D53" s="64" t="s"/>
      <c r="E53" s="64" t="s"/>
      <c r="F53" s="65" t="s"/>
      <c r="G53" s="64" t="s"/>
      <c r="H53" s="63" t="s">
        <v>76</v>
      </c>
      <c r="I53" s="64">
        <v>0</v>
      </c>
      <c r="J53" s="64" t="s"/>
      <c r="K53" s="64" t="s"/>
      <c r="L53" s="64" t="s"/>
      <c r="M53" s="64" t="s"/>
      <c r="N53" s="65" t="s"/>
      <c r="O53" s="64" t="s"/>
      <c r="P53" s="65" t="s"/>
      <c r="Q53" s="65" t="s"/>
    </row>
    <row r="54" spans="1:17">
      <c r="A54" s="63" t="s"/>
      <c r="B54" s="63" t="s"/>
      <c r="C54" s="64" t="s"/>
      <c r="D54" s="64" t="s"/>
      <c r="E54" s="64" t="s"/>
      <c r="F54" s="65" t="s"/>
      <c r="G54" s="64" t="s"/>
      <c r="H54" s="63" t="s">
        <v>77</v>
      </c>
      <c r="I54" s="64">
        <v>0</v>
      </c>
      <c r="J54" s="64" t="s"/>
      <c r="K54" s="64" t="s"/>
      <c r="L54" s="64" t="s"/>
      <c r="M54" s="64" t="s"/>
      <c r="N54" s="65" t="s"/>
      <c r="O54" s="64" t="s"/>
      <c r="P54" s="65" t="s"/>
      <c r="Q54" s="65" t="s"/>
    </row>
    <row r="55" spans="1:17">
      <c r="A55" s="63" t="s"/>
      <c r="B55" s="63" t="s"/>
      <c r="C55" s="64" t="s"/>
      <c r="D55" s="64" t="s"/>
      <c r="E55" s="64" t="s"/>
      <c r="F55" s="65" t="s"/>
      <c r="G55" s="64" t="s"/>
      <c r="H55" s="63" t="s">
        <v>78</v>
      </c>
      <c r="I55" s="64">
        <v>0</v>
      </c>
      <c r="J55" s="64" t="s"/>
      <c r="K55" s="64" t="s"/>
      <c r="L55" s="64" t="s"/>
      <c r="M55" s="64" t="s"/>
      <c r="N55" s="65" t="s"/>
      <c r="O55" s="64" t="s"/>
      <c r="P55" s="65" t="s"/>
      <c r="Q55" s="65" t="s"/>
    </row>
    <row r="56" spans="1:17">
      <c r="A56" s="63" t="s"/>
      <c r="B56" s="63" t="s"/>
      <c r="C56" s="64" t="s"/>
      <c r="D56" s="64" t="s"/>
      <c r="E56" s="64" t="s"/>
      <c r="F56" s="65" t="s"/>
      <c r="G56" s="64" t="s"/>
      <c r="H56" s="63" t="s">
        <v>79</v>
      </c>
      <c r="I56" s="64">
        <v>0</v>
      </c>
      <c r="J56" s="64" t="s"/>
      <c r="K56" s="64" t="s"/>
      <c r="L56" s="64" t="s"/>
      <c r="M56" s="64" t="s"/>
      <c r="N56" s="65" t="s"/>
      <c r="O56" s="64" t="s"/>
      <c r="P56" s="65" t="s"/>
      <c r="Q56" s="65" t="s"/>
    </row>
    <row r="57" spans="1:17">
      <c r="A57" s="63" t="s"/>
      <c r="B57" s="63" t="s"/>
      <c r="C57" s="64" t="s"/>
      <c r="D57" s="64" t="s"/>
      <c r="E57" s="64" t="s"/>
      <c r="F57" s="65" t="s"/>
      <c r="G57" s="64" t="s"/>
      <c r="H57" s="63" t="s">
        <v>80</v>
      </c>
      <c r="I57" s="64">
        <v>0</v>
      </c>
      <c r="J57" s="64" t="s"/>
      <c r="K57" s="64" t="s"/>
      <c r="L57" s="64" t="s"/>
      <c r="M57" s="64" t="s"/>
      <c r="N57" s="65" t="s"/>
      <c r="O57" s="64" t="s"/>
      <c r="P57" s="65" t="s"/>
      <c r="Q57" s="65" t="s"/>
    </row>
    <row r="58" spans="1:17">
      <c r="A58" s="63" t="s"/>
      <c r="B58" s="63" t="s"/>
      <c r="C58" s="64" t="s"/>
      <c r="D58" s="64" t="s"/>
      <c r="E58" s="64" t="s"/>
      <c r="F58" s="65" t="s"/>
      <c r="G58" s="64" t="s"/>
      <c r="H58" s="63" t="s"/>
      <c r="I58" s="64" t="s"/>
      <c r="J58" s="64" t="s"/>
      <c r="K58" s="64" t="s"/>
      <c r="L58" s="64" t="s"/>
      <c r="M58" s="64" t="s"/>
      <c r="N58" s="65" t="s"/>
      <c r="O58" s="64" t="s"/>
      <c r="P58" s="65" t="s"/>
      <c r="Q58" s="65" t="s"/>
    </row>
    <row r="59" spans="1:17">
      <c r="A59" s="63" t="s"/>
      <c r="B59" s="63" t="s"/>
      <c r="C59" s="64" t="s"/>
      <c r="D59" s="64" t="s"/>
      <c r="E59" s="64" t="s"/>
      <c r="F59" s="65" t="s"/>
      <c r="G59" s="64" t="s"/>
      <c r="H59" s="63" t="s"/>
      <c r="I59" s="64" t="s"/>
      <c r="J59" s="64" t="s"/>
      <c r="K59" s="64" t="s"/>
      <c r="L59" s="64" t="s"/>
      <c r="M59" s="64" t="s"/>
      <c r="N59" s="65" t="s"/>
      <c r="O59" s="64" t="s"/>
      <c r="P59" s="65" t="s"/>
      <c r="Q59" s="65" t="s"/>
    </row>
    <row r="60" spans="1:17">
      <c r="A60" s="63" t="s">
        <v>81</v>
      </c>
      <c r="B60" s="63" t="s"/>
      <c r="C60" s="64" t="s"/>
      <c r="D60" s="64" t="s"/>
      <c r="E60" s="64">
        <v>20680554</v>
      </c>
      <c r="F60" s="65" t="s"/>
      <c r="G60" s="64" t="s"/>
      <c r="H60" s="63" t="s"/>
      <c r="I60" s="64" t="s"/>
      <c r="J60" s="64" t="s"/>
      <c r="K60" s="64">
        <f>E60</f>
        <v>20680554</v>
      </c>
      <c r="L60" s="64" t="s"/>
      <c r="M60" s="64" t="s"/>
      <c r="N60" s="65" t="s"/>
      <c r="O60" s="64" t="s"/>
      <c r="P60" s="65" t="s"/>
      <c r="Q60" s="65" t="s"/>
    </row>
    <row r="61" spans="1:17">
      <c r="A61" s="63" t="s">
        <v>82</v>
      </c>
      <c r="B61" s="63" t="s"/>
      <c r="C61" s="64" t="s"/>
      <c r="D61" s="64" t="s"/>
      <c r="E61" s="64">
        <f>SUM(E5:E60)</f>
        <v>63746479</v>
      </c>
      <c r="F61" s="63" t="s"/>
      <c r="G61" s="64" t="s"/>
      <c r="H61" s="63" t="s"/>
      <c r="I61" s="64">
        <f>SUM(I5:I60)</f>
        <v>600000</v>
      </c>
      <c r="J61" s="64" t="s"/>
      <c r="K61" s="64" t="s"/>
      <c r="L61" s="64" t="s"/>
      <c r="M61" s="64" t="s"/>
      <c r="N61" s="63" t="s"/>
      <c r="O61" s="64">
        <f>SUM(O5:O60)</f>
        <v>385386.156929</v>
      </c>
      <c r="P61" s="63" t="s"/>
      <c r="Q61" s="63" t="s"/>
    </row>
    <row r="62" spans="1:17">
      <c r="A62" s="63" t="s">
        <v>83</v>
      </c>
      <c r="B62" s="63" t="s"/>
      <c r="C62" s="64" t="s"/>
      <c r="D62" s="64" t="s"/>
      <c r="E62" s="64">
        <f>E61-E60</f>
        <v>43065925</v>
      </c>
      <c r="F62" s="63" t="s"/>
      <c r="G62" s="64" t="s"/>
      <c r="H62" s="63" t="s"/>
      <c r="I62" s="64" t="s"/>
      <c r="J62" s="64" t="s"/>
      <c r="K62" s="64" t="s"/>
      <c r="L62" s="64" t="s"/>
      <c r="M62" s="64" t="s"/>
      <c r="N62" s="63" t="s"/>
      <c r="O62" s="64" t="s"/>
      <c r="P62" s="63" t="s"/>
      <c r="Q62" s="63" t="s"/>
    </row>
    <row r="64" spans="1:17">
      <c r="A64" t="s">
        <v>84</v>
      </c>
      <c r="B64">
        <v>0</v>
      </c>
    </row>
    <row r="65" spans="1:17">
      <c r="A65" t="s">
        <v>85</v>
      </c>
      <c r="B65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3:M4"/>
    <mergeCell ref="N3:N4"/>
    <mergeCell ref="O3:O4"/>
    <mergeCell ref="P3:P4"/>
    <mergeCell ref="Q3:Q4"/>
    <mergeCell ref="L3:L4"/>
    <mergeCell ref="A1:Q1"/>
    <mergeCell ref="A2:A4"/>
    <mergeCell ref="B2:B4"/>
    <mergeCell ref="C2:C4"/>
    <mergeCell ref="D2:D4"/>
    <mergeCell ref="E2:J2"/>
    <mergeCell ref="K2:M2"/>
    <mergeCell ref="N2:O2"/>
    <mergeCell ref="P2:Q2"/>
    <mergeCell ref="E3:E4"/>
    <mergeCell ref="F3:F4"/>
    <mergeCell ref="G3:G4"/>
    <mergeCell ref="H3:I3"/>
    <mergeCell ref="J3:J4"/>
    <mergeCell ref="K3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30"/>
  <sheetViews>
    <sheetView tabSelected="0" workbookViewId="0" showGridLines="true" showRowColHeaders="1"/>
  </sheetViews>
  <sheetFormatPr defaultRowHeight="12.75" outlineLevelRow="0" outlineLevelCol="0"/>
  <cols>
    <col min="1" max="1" width="13" customWidth="true" style="0"/>
    <col min="2" max="2" width="17.5703125" customWidth="true" style="0"/>
    <col min="3" max="3" width="7.5703125" customWidth="true" style="0"/>
    <col min="4" max="4" width="8.7109375" customWidth="true" style="0"/>
    <col min="6" max="6" width="11.140625" customWidth="true" style="0"/>
    <col min="7" max="7" width="30.7109375" customWidth="true" style="0"/>
    <col min="8" max="8" width="12.140625" customWidth="true" style="0"/>
    <col min="9" max="9" width="26.7109375" customWidth="true" style="0"/>
    <col min="10" max="10" width="22" customWidth="true" style="0"/>
    <col min="11" max="11" width="28" customWidth="true" style="0"/>
    <col min="12" max="12" width="31" customWidth="true" style="0"/>
  </cols>
  <sheetData>
    <row r="1" spans="1:12" customHeight="1" ht="16.5">
      <c r="A1" s="42" t="s">
        <v>86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2" customHeight="1" ht="15.75">
      <c r="A2" s="45" t="s">
        <v>87</v>
      </c>
      <c r="B2" s="46" t="s">
        <v>88</v>
      </c>
      <c r="C2" s="47" t="s">
        <v>89</v>
      </c>
      <c r="D2" s="48"/>
      <c r="E2" s="49"/>
      <c r="F2" s="46" t="s">
        <v>90</v>
      </c>
      <c r="G2" s="46" t="s">
        <v>91</v>
      </c>
      <c r="H2" s="46" t="s">
        <v>92</v>
      </c>
      <c r="I2" s="46" t="s">
        <v>93</v>
      </c>
      <c r="J2" s="46" t="s">
        <v>94</v>
      </c>
      <c r="K2" s="46" t="s">
        <v>95</v>
      </c>
      <c r="L2" s="46" t="s">
        <v>96</v>
      </c>
    </row>
    <row r="3" spans="1:12" customHeight="1" ht="24.75">
      <c r="A3" s="50"/>
      <c r="B3" s="50"/>
      <c r="C3" s="51" t="s">
        <v>97</v>
      </c>
      <c r="D3" s="51" t="s">
        <v>98</v>
      </c>
      <c r="E3" s="51" t="s">
        <v>99</v>
      </c>
      <c r="F3" s="52"/>
      <c r="G3" s="52"/>
      <c r="H3" s="52"/>
      <c r="I3" s="50"/>
      <c r="J3" s="52"/>
      <c r="K3" s="52"/>
      <c r="L3" s="52"/>
    </row>
    <row r="4" spans="1:12">
      <c r="A4" s="2"/>
      <c r="B4" s="3"/>
      <c r="C4" s="3"/>
      <c r="D4" s="3"/>
      <c r="E4" s="3"/>
      <c r="F4" s="4"/>
      <c r="G4" s="5"/>
      <c r="H4" s="5"/>
      <c r="I4" s="3"/>
      <c r="J4" s="6"/>
      <c r="K4" s="7"/>
      <c r="L4" s="8"/>
    </row>
    <row r="5" spans="1:12">
      <c r="A5" s="9" t="s">
        <v>100</v>
      </c>
      <c r="B5" s="10">
        <f>ENERO!E62</f>
        <v>43065925</v>
      </c>
      <c r="C5" s="10">
        <v>0</v>
      </c>
      <c r="D5" s="10">
        <v>0</v>
      </c>
      <c r="E5" s="10">
        <v>0</v>
      </c>
      <c r="F5" s="11">
        <v>0</v>
      </c>
      <c r="G5" s="10">
        <f>ENERO!I61</f>
        <v>600000</v>
      </c>
      <c r="H5" s="10">
        <f>+C5+G5</f>
        <v>600000</v>
      </c>
      <c r="I5" s="10">
        <f>ENERO!O61</f>
        <v>385386.156929</v>
      </c>
      <c r="J5" s="11">
        <f>ENERO!D61</f>
        <v>0</v>
      </c>
      <c r="K5" s="12">
        <f>IF(I5=0,0,H5/I5)</f>
        <v>1.55688</v>
      </c>
      <c r="L5" s="13">
        <f>IF(J5=0,0,H5/J5)</f>
        <v>0</v>
      </c>
    </row>
    <row r="6" spans="1:12">
      <c r="A6" s="14"/>
      <c r="B6" s="10"/>
      <c r="C6" s="10"/>
      <c r="D6" s="10"/>
      <c r="E6" s="10"/>
      <c r="F6" s="11"/>
      <c r="G6" s="10"/>
      <c r="H6" s="10"/>
      <c r="I6" s="10"/>
      <c r="J6" s="11"/>
      <c r="K6" s="12"/>
      <c r="L6" s="13"/>
    </row>
    <row r="7" spans="1:12">
      <c r="A7" s="9" t="s">
        <v>101</v>
      </c>
      <c r="B7" s="10">
        <v>0</v>
      </c>
      <c r="C7" s="10">
        <v>0</v>
      </c>
      <c r="D7" s="10">
        <v>0</v>
      </c>
      <c r="E7" s="10">
        <v>0</v>
      </c>
      <c r="F7" s="11">
        <v>0</v>
      </c>
      <c r="G7" s="10">
        <v>0</v>
      </c>
      <c r="H7" s="10">
        <f>+C7+G7+D7+E7</f>
        <v>0</v>
      </c>
      <c r="I7" s="10">
        <v>0</v>
      </c>
      <c r="J7" s="11">
        <v>0</v>
      </c>
      <c r="K7" s="12">
        <f>IF(I7=0,0,H7/I7)</f>
        <v>0</v>
      </c>
      <c r="L7" s="13">
        <f>IF(J7=0,0,H7/J7)</f>
        <v>0</v>
      </c>
    </row>
    <row r="8" spans="1:12">
      <c r="A8" s="14"/>
      <c r="B8" s="10"/>
      <c r="C8" s="10"/>
      <c r="D8" s="10"/>
      <c r="E8" s="10"/>
      <c r="F8" s="11"/>
      <c r="G8" s="10"/>
      <c r="H8" s="10"/>
      <c r="I8" s="10"/>
      <c r="J8" s="11"/>
      <c r="K8" s="12"/>
      <c r="L8" s="13"/>
    </row>
    <row r="9" spans="1:12">
      <c r="A9" s="9" t="s">
        <v>102</v>
      </c>
      <c r="B9" s="10">
        <v>0</v>
      </c>
      <c r="C9" s="10">
        <v>0</v>
      </c>
      <c r="D9" s="10">
        <v>0</v>
      </c>
      <c r="E9" s="10">
        <v>0</v>
      </c>
      <c r="F9" s="11">
        <v>0</v>
      </c>
      <c r="G9" s="10">
        <v>0</v>
      </c>
      <c r="H9" s="10">
        <f>+C9+G9+D9+E9</f>
        <v>0</v>
      </c>
      <c r="I9" s="10">
        <v>0</v>
      </c>
      <c r="J9" s="11">
        <v>0</v>
      </c>
      <c r="K9" s="12">
        <f>IF(I9=0,0,H9/I9)</f>
        <v>0</v>
      </c>
      <c r="L9" s="13">
        <f>IF(J9=0,0,H9/J9)</f>
        <v>0</v>
      </c>
    </row>
    <row r="10" spans="1:12">
      <c r="A10" s="14"/>
      <c r="B10" s="10"/>
      <c r="C10" s="10"/>
      <c r="D10" s="10"/>
      <c r="E10" s="10"/>
      <c r="F10" s="11"/>
      <c r="G10" s="10"/>
      <c r="H10" s="10"/>
      <c r="I10" s="10"/>
      <c r="J10" s="11"/>
      <c r="K10" s="12"/>
      <c r="L10" s="13"/>
    </row>
    <row r="11" spans="1:12">
      <c r="A11" s="9" t="s">
        <v>103</v>
      </c>
      <c r="B11" s="10">
        <v>0</v>
      </c>
      <c r="C11" s="10">
        <v>0</v>
      </c>
      <c r="D11" s="10">
        <v>0</v>
      </c>
      <c r="E11" s="10">
        <v>0</v>
      </c>
      <c r="F11" s="11">
        <v>0</v>
      </c>
      <c r="G11" s="10">
        <v>0</v>
      </c>
      <c r="H11" s="10">
        <f>+C11+G11+D11+E11</f>
        <v>0</v>
      </c>
      <c r="I11" s="10">
        <v>0</v>
      </c>
      <c r="J11" s="11">
        <v>0</v>
      </c>
      <c r="K11" s="12">
        <f>IF(I11=0,0,H11/I11)</f>
        <v>0</v>
      </c>
      <c r="L11" s="13">
        <f>IF(J11=0,0,H11/J11)</f>
        <v>0</v>
      </c>
    </row>
    <row r="12" spans="1:12">
      <c r="A12" s="14"/>
      <c r="B12" s="10"/>
      <c r="C12" s="10"/>
      <c r="D12" s="10"/>
      <c r="E12" s="10"/>
      <c r="F12" s="11"/>
      <c r="G12" s="10"/>
      <c r="H12" s="10"/>
      <c r="I12" s="10"/>
      <c r="J12" s="11"/>
      <c r="K12" s="12"/>
      <c r="L12" s="13"/>
    </row>
    <row r="13" spans="1:12">
      <c r="A13" s="9" t="s">
        <v>104</v>
      </c>
      <c r="B13" s="10">
        <v>0</v>
      </c>
      <c r="C13" s="10">
        <v>0</v>
      </c>
      <c r="D13" s="10">
        <v>0</v>
      </c>
      <c r="E13" s="10">
        <v>0</v>
      </c>
      <c r="F13" s="11">
        <v>0</v>
      </c>
      <c r="G13" s="10">
        <v>0</v>
      </c>
      <c r="H13" s="10">
        <f>+C13+G13+D13+E13</f>
        <v>0</v>
      </c>
      <c r="I13" s="10">
        <v>0</v>
      </c>
      <c r="J13" s="11">
        <v>0</v>
      </c>
      <c r="K13" s="12">
        <f>IF(I13=0,0,H13/I13)</f>
        <v>0</v>
      </c>
      <c r="L13" s="13">
        <f>IF(J13=0,0,H13/J13)</f>
        <v>0</v>
      </c>
    </row>
    <row r="14" spans="1:12">
      <c r="A14" s="14"/>
      <c r="B14" s="10"/>
      <c r="C14" s="10"/>
      <c r="D14" s="10"/>
      <c r="E14" s="10"/>
      <c r="F14" s="11"/>
      <c r="G14" s="10"/>
      <c r="H14" s="10"/>
      <c r="I14" s="10"/>
      <c r="J14" s="11"/>
      <c r="K14" s="12"/>
      <c r="L14" s="13"/>
    </row>
    <row r="15" spans="1:12">
      <c r="A15" s="9" t="s">
        <v>105</v>
      </c>
      <c r="B15" s="10">
        <v>0</v>
      </c>
      <c r="C15" s="10">
        <v>0</v>
      </c>
      <c r="D15" s="10">
        <v>0</v>
      </c>
      <c r="E15" s="10">
        <v>0</v>
      </c>
      <c r="F15" s="11">
        <v>0</v>
      </c>
      <c r="G15" s="10">
        <v>0</v>
      </c>
      <c r="H15" s="10">
        <f>+C15+G15+D15+E15</f>
        <v>0</v>
      </c>
      <c r="I15" s="10">
        <v>0</v>
      </c>
      <c r="J15" s="11">
        <v>0</v>
      </c>
      <c r="K15" s="12">
        <f>IF(I15=0,0,H15/I15)</f>
        <v>0</v>
      </c>
      <c r="L15" s="13">
        <f>IF(J15=0,0,H15/J15)</f>
        <v>0</v>
      </c>
    </row>
    <row r="16" spans="1:12">
      <c r="A16" s="14"/>
      <c r="B16" s="10"/>
      <c r="C16" s="15"/>
      <c r="D16" s="15"/>
      <c r="E16" s="15"/>
      <c r="F16" s="11"/>
      <c r="G16" s="10"/>
      <c r="H16" s="10"/>
      <c r="I16" s="10"/>
      <c r="J16" s="11"/>
      <c r="K16" s="12"/>
      <c r="L16" s="13"/>
    </row>
    <row r="17" spans="1:12">
      <c r="A17" s="9" t="s">
        <v>106</v>
      </c>
      <c r="B17" s="16">
        <v>0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f>+C17+G17+D17+E17</f>
        <v>0</v>
      </c>
      <c r="I17" s="10">
        <v>0</v>
      </c>
      <c r="J17" s="11">
        <v>0</v>
      </c>
      <c r="K17" s="12">
        <f>IF(I17=0,0,H17/I17)</f>
        <v>0</v>
      </c>
      <c r="L17" s="13">
        <f>IF(J17=0,0,H17/J17)</f>
        <v>0</v>
      </c>
    </row>
    <row r="18" spans="1:12">
      <c r="A18" s="14"/>
      <c r="B18" s="10"/>
      <c r="C18" s="10"/>
      <c r="D18" s="10"/>
      <c r="E18" s="10"/>
      <c r="F18" s="11"/>
      <c r="G18" s="10"/>
      <c r="H18" s="10"/>
      <c r="I18" s="10"/>
      <c r="J18" s="11"/>
      <c r="K18" s="12"/>
      <c r="L18" s="13"/>
    </row>
    <row r="19" spans="1:12">
      <c r="A19" s="9" t="s">
        <v>107</v>
      </c>
      <c r="B19" s="17">
        <v>0</v>
      </c>
      <c r="C19" s="18">
        <v>0</v>
      </c>
      <c r="D19" s="18">
        <v>0</v>
      </c>
      <c r="E19" s="18">
        <v>0</v>
      </c>
      <c r="F19" s="18">
        <v>0</v>
      </c>
      <c r="G19" s="10">
        <v>0</v>
      </c>
      <c r="H19" s="10">
        <f>+C19+G19+D19+E19</f>
        <v>0</v>
      </c>
      <c r="I19" s="10">
        <v>0</v>
      </c>
      <c r="J19" s="11">
        <v>0</v>
      </c>
      <c r="K19" s="12">
        <f>IF(I19=0,0,H19/I19)</f>
        <v>0</v>
      </c>
      <c r="L19" s="13">
        <f>IF(J19=0,0,H19/J19)</f>
        <v>0</v>
      </c>
    </row>
    <row r="20" spans="1:12">
      <c r="A20" s="14"/>
      <c r="B20" s="19"/>
      <c r="C20" s="19"/>
      <c r="D20" s="19"/>
      <c r="E20" s="19"/>
      <c r="F20" s="20"/>
      <c r="G20" s="10"/>
      <c r="H20" s="10"/>
      <c r="I20" s="10"/>
      <c r="J20" s="11"/>
      <c r="K20" s="12"/>
      <c r="L20" s="13"/>
    </row>
    <row r="21" spans="1:12">
      <c r="A21" s="9" t="s">
        <v>108</v>
      </c>
      <c r="B21" s="21">
        <v>0</v>
      </c>
      <c r="C21" s="22">
        <v>0</v>
      </c>
      <c r="D21" s="22">
        <v>0</v>
      </c>
      <c r="E21" s="22">
        <v>0</v>
      </c>
      <c r="F21" s="22">
        <v>0</v>
      </c>
      <c r="G21" s="10">
        <v>0</v>
      </c>
      <c r="H21" s="10">
        <f>+C21+G21+D21+E21</f>
        <v>0</v>
      </c>
      <c r="I21" s="10">
        <v>0</v>
      </c>
      <c r="J21" s="11">
        <v>0</v>
      </c>
      <c r="K21" s="12">
        <f>IF(I21=0,0,H21/I21)</f>
        <v>0</v>
      </c>
      <c r="L21" s="13">
        <f>IF(J21=0,0,H21/J21)</f>
        <v>0</v>
      </c>
    </row>
    <row r="22" spans="1:12">
      <c r="A22" s="14"/>
      <c r="B22" s="19"/>
      <c r="C22" s="23"/>
      <c r="D22" s="19"/>
      <c r="E22" s="19"/>
      <c r="F22" s="20"/>
      <c r="G22" s="10"/>
      <c r="H22" s="10"/>
      <c r="I22" s="10"/>
      <c r="J22" s="11"/>
      <c r="K22" s="12"/>
      <c r="L22" s="13"/>
    </row>
    <row r="23" spans="1:12">
      <c r="A23" s="9" t="s">
        <v>109</v>
      </c>
      <c r="B23" s="21">
        <v>0</v>
      </c>
      <c r="C23" s="22">
        <v>0</v>
      </c>
      <c r="D23" s="22">
        <v>0</v>
      </c>
      <c r="E23" s="22">
        <v>0</v>
      </c>
      <c r="F23" s="22">
        <v>0</v>
      </c>
      <c r="G23" s="21">
        <v>0</v>
      </c>
      <c r="H23" s="21">
        <f>+C23+G23+D23+E23</f>
        <v>0</v>
      </c>
      <c r="I23" s="21">
        <v>0</v>
      </c>
      <c r="J23" s="21">
        <v>0</v>
      </c>
      <c r="K23" s="12">
        <f>IF(I23=0,0,H23/I23)</f>
        <v>0</v>
      </c>
      <c r="L23" s="13">
        <f>IF(J23=0,0,H23/J23)</f>
        <v>0</v>
      </c>
    </row>
    <row r="24" spans="1:12">
      <c r="A24" s="14"/>
      <c r="B24" s="19"/>
      <c r="C24" s="19"/>
      <c r="D24" s="19"/>
      <c r="E24" s="19"/>
      <c r="F24" s="19"/>
      <c r="G24" s="10"/>
      <c r="H24" s="10"/>
      <c r="I24" s="10"/>
      <c r="J24" s="11"/>
      <c r="K24" s="12"/>
      <c r="L24" s="13"/>
    </row>
    <row r="25" spans="1:12">
      <c r="A25" s="9" t="s">
        <v>110</v>
      </c>
      <c r="B25" s="21">
        <v>0</v>
      </c>
      <c r="C25" s="22">
        <v>0</v>
      </c>
      <c r="D25" s="22">
        <v>0</v>
      </c>
      <c r="E25" s="22">
        <v>0</v>
      </c>
      <c r="F25" s="22">
        <v>0</v>
      </c>
      <c r="G25" s="21">
        <v>0</v>
      </c>
      <c r="H25" s="21">
        <f>+C25+G25+D25+E25</f>
        <v>0</v>
      </c>
      <c r="I25" s="21">
        <v>0</v>
      </c>
      <c r="J25" s="21">
        <v>0</v>
      </c>
      <c r="K25" s="12">
        <f>IF(I25=0,0,H25/I25)</f>
        <v>0</v>
      </c>
      <c r="L25" s="13"/>
    </row>
    <row r="26" spans="1:12">
      <c r="A26" s="14"/>
      <c r="B26" s="24"/>
      <c r="C26" s="24"/>
      <c r="D26" s="24"/>
      <c r="E26" s="24"/>
      <c r="F26" s="24"/>
      <c r="G26" s="10"/>
      <c r="H26" s="10"/>
      <c r="I26" s="10"/>
      <c r="J26" s="11"/>
      <c r="K26" s="12"/>
      <c r="L26" s="13"/>
    </row>
    <row r="27" spans="1:12">
      <c r="A27" s="9" t="s">
        <v>111</v>
      </c>
      <c r="B27" s="21">
        <v>0</v>
      </c>
      <c r="C27" s="22">
        <v>0</v>
      </c>
      <c r="D27" s="22">
        <v>0</v>
      </c>
      <c r="E27" s="22">
        <v>0</v>
      </c>
      <c r="F27" s="22">
        <v>0</v>
      </c>
      <c r="G27" s="21">
        <v>0</v>
      </c>
      <c r="H27" s="21">
        <f>+C27+G27+D27+E27</f>
        <v>0</v>
      </c>
      <c r="I27" s="21">
        <v>0</v>
      </c>
      <c r="J27" s="21">
        <v>0</v>
      </c>
      <c r="K27" s="12">
        <f>IF(I27=0,0,H27/I27)</f>
        <v>0</v>
      </c>
      <c r="L27" s="13"/>
    </row>
    <row r="28" spans="1:12" customHeight="1" ht="15.75">
      <c r="A28" s="25"/>
      <c r="B28" s="26"/>
      <c r="C28" s="26"/>
      <c r="D28" s="26"/>
      <c r="E28" s="26"/>
      <c r="F28" s="26"/>
      <c r="G28" s="27"/>
      <c r="H28" s="27"/>
      <c r="I28" s="26"/>
      <c r="J28" s="28"/>
      <c r="K28" s="29"/>
      <c r="L28" s="30"/>
    </row>
    <row r="29" spans="1:12" customHeight="1" ht="15.75">
      <c r="A29" s="53" t="s">
        <v>112</v>
      </c>
      <c r="B29" s="54">
        <f>SUM(B5:B27)</f>
        <v>43065925</v>
      </c>
      <c r="C29" s="54">
        <f>SUM(C5:C27)</f>
        <v>0</v>
      </c>
      <c r="D29" s="54">
        <f>SUM(D5:D27)</f>
        <v>0</v>
      </c>
      <c r="E29" s="54">
        <f>SUM(E5:E27)</f>
        <v>0</v>
      </c>
      <c r="F29" s="54">
        <f>SUM(F5:F27)</f>
        <v>0</v>
      </c>
      <c r="G29" s="54">
        <f>SUM(G5:G27)</f>
        <v>600000</v>
      </c>
      <c r="H29" s="54">
        <f>SUM(H5:H27)</f>
        <v>600000</v>
      </c>
      <c r="I29" s="54">
        <f>SUM(I5:I27)</f>
        <v>385386.156929</v>
      </c>
      <c r="J29" s="55">
        <f>SUM(J5:J27)</f>
        <v>0</v>
      </c>
      <c r="K29" s="56">
        <f>AVERAGE(K5:K27)</f>
        <v>0.12974</v>
      </c>
      <c r="L29" s="57">
        <f>+AVERAGE(L5:L27)</f>
        <v>0</v>
      </c>
    </row>
    <row r="30" spans="1:12" customHeight="1" ht="15.75">
      <c r="A30" s="58" t="s">
        <v>113</v>
      </c>
      <c r="B30" s="59">
        <f>+AVERAGE(B5:B27)</f>
        <v>3588827.08333</v>
      </c>
      <c r="C30" s="59">
        <f>+AVERAGE(C5:C27)</f>
        <v>0</v>
      </c>
      <c r="D30" s="59">
        <f>+AVERAGE(D5:D27)</f>
        <v>0</v>
      </c>
      <c r="E30" s="59">
        <f>+AVERAGE(E5:E27)</f>
        <v>0</v>
      </c>
      <c r="F30" s="59">
        <f>+AVERAGE(F5:F27)</f>
        <v>0</v>
      </c>
      <c r="G30" s="59">
        <f>+AVERAGE(G5:G27)</f>
        <v>50000</v>
      </c>
      <c r="H30" s="59">
        <f>+AVERAGE(H5:H27)</f>
        <v>50000</v>
      </c>
      <c r="I30" s="59">
        <f>+AVERAGE(I5:I27)</f>
        <v>32115.5130774</v>
      </c>
      <c r="J30" s="60">
        <f>+AVERAGE(J5:J27)</f>
        <v>0</v>
      </c>
      <c r="K30" s="61"/>
      <c r="L30" s="6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L2:L3"/>
    <mergeCell ref="K29:K30"/>
    <mergeCell ref="L29:L30"/>
    <mergeCell ref="A1:L1"/>
    <mergeCell ref="A2:A3"/>
    <mergeCell ref="B2:B3"/>
    <mergeCell ref="C2:E2"/>
    <mergeCell ref="F2:F3"/>
    <mergeCell ref="G2:G3"/>
    <mergeCell ref="H2:H3"/>
    <mergeCell ref="I2:I3"/>
    <mergeCell ref="J2:J3"/>
    <mergeCell ref="K2:K3"/>
  </mergeCells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ENERO</vt:lpstr>
      <vt:lpstr>Detalle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Pablo Arenas Segura</dc:creator>
  <cp:lastModifiedBy>Juan Pablo Arenas Segura</cp:lastModifiedBy>
  <dcterms:created xsi:type="dcterms:W3CDTF">2010-11-19T14:12:02-05:00</dcterms:created>
  <dcterms:modified xsi:type="dcterms:W3CDTF">2010-11-22T18:23:38-05:00</dcterms:modified>
  <dc:title>Indicadores proyecto Honorarios</dc:title>
  <dc:description>Indicadores proyecto Honorarios</dc:description>
  <dc:subject>Indicadores proyecto Honorarios</dc:subject>
  <cp:keywords>Indicadores Proyectos</cp:keywords>
  <cp:category>Proyectos</cp:category>
</cp:coreProperties>
</file>