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EBRERO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<sst xmlns="http://schemas.openxmlformats.org/spreadsheetml/2006/main" uniqueCount="182">
  <si>
    <t>INDICADOR POR PROYECTO HONORARIOS FEBRERO - 2013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</si>
  <si>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</si>
  <si>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</si>
  <si>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</si>
  <si>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</si>
  <si>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</si>
  <si>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</si>
  <si>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</si>
  <si>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</si>
  <si>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</si>
  <si>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</si>
  <si>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</si>
  <si>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</si>
  <si>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</si>
  <si>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</si>
  <si>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</si>
  <si>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</si>
  <si>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</si>
  <si>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</si>
  <si>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</si>
  <si>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</si>
  <si>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</si>
  <si>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</si>
  <si>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0213-2112</t>
  </si>
  <si>
    <t>PIT 66 Pilotes Proyecto MORANA en Bogota - CGR</t>
  </si>
  <si>
    <t>0213-2111</t>
  </si>
  <si>
    <t>DP Interseccion banderas - Ciudad Pasto - SPIRAL</t>
  </si>
  <si>
    <t>0213-2109</t>
  </si>
  <si>
    <t>PIT Pilotes Puente sobre rio Bta via ALO - LATINCO</t>
  </si>
  <si>
    <t>0213-2108</t>
  </si>
  <si>
    <t>PIT 10 Caisson - CONSTRUCTORES JKC QUETAME LTDA</t>
  </si>
  <si>
    <t>0213-2107</t>
  </si>
  <si>
    <t>DP en rehabilitacion via Bta-  (5 tramos) - CSO</t>
  </si>
  <si>
    <t>0213-2106</t>
  </si>
  <si>
    <t>EE via Bta - Villav. entrada al tunel 5 - DRAGADOS</t>
  </si>
  <si>
    <t>0213-2105</t>
  </si>
  <si>
    <t>EE Actualizacion - CONSORCIO VIAS Y EQUIPOS 2012</t>
  </si>
  <si>
    <t>0213-2103</t>
  </si>
  <si>
    <t>PIT 1 Pilote via bta - villao - DILVERT ARIZA</t>
  </si>
  <si>
    <t>0213-2102</t>
  </si>
  <si>
    <t>DP para 12km de la via el ramal - soacha - DEVISAB</t>
  </si>
  <si>
    <t>0213-2101</t>
  </si>
  <si>
    <t>DP - APP Estudios y disenos  - SPIRAL DEVISAB</t>
  </si>
  <si>
    <t>0213-2100</t>
  </si>
  <si>
    <t>EE Revision de diseÃ±os de EE -Manizales - PROCOPAL</t>
  </si>
  <si>
    <t>0213-2098</t>
  </si>
  <si>
    <t xml:space="preserve"> PIT de 4  Pilotes en Mocoa - Putumayo - VSL  </t>
  </si>
  <si>
    <t>0213-2097</t>
  </si>
  <si>
    <t>Visita tecnica SI doble calzada via Bta - DRAGADOS</t>
  </si>
  <si>
    <t>0213-2096</t>
  </si>
  <si>
    <t>DP conjunto residencial mesa - Anapoima - SPIRAL</t>
  </si>
  <si>
    <t>0213-2095</t>
  </si>
  <si>
    <t>ES ampliacion casa de campo - ESTEBAN VILLA</t>
  </si>
  <si>
    <t>0113-2093</t>
  </si>
  <si>
    <t>PIT bta - villav- CLR INGENIERIA Y SUMINISTROS SAS</t>
  </si>
  <si>
    <t>0113-2092</t>
  </si>
  <si>
    <t>PIT  - AVC DE LA INGENIERIA Y CONSULTORIA LTDA</t>
  </si>
  <si>
    <t>0113-2090</t>
  </si>
  <si>
    <t>EG Disenos de muros via - cachipay  - DEVISAB</t>
  </si>
  <si>
    <t>0113-2089</t>
  </si>
  <si>
    <t>PIT bta - villa - ANDREAS ANIBAL CORREDOR MATUS</t>
  </si>
  <si>
    <t>0113-2088</t>
  </si>
  <si>
    <t>PIT 30 Pilotes - Bogota - ALTOS DE LA COLINA</t>
  </si>
  <si>
    <t>0113-2087</t>
  </si>
  <si>
    <t>EG Recomendaciones Cimen - Puente Chirajara - EDL</t>
  </si>
  <si>
    <t>0113-2086</t>
  </si>
  <si>
    <t xml:space="preserve">PIT via bta - villaoK14 800 - QUEVEDO JIMENEZ </t>
  </si>
  <si>
    <t>0113-2085</t>
  </si>
  <si>
    <t>DP de un CIV30000241 - AGUILAR CONSTRUCCIONES</t>
  </si>
  <si>
    <t>0113-2082</t>
  </si>
  <si>
    <t>ERL proyecto calle 128 con 55 Bogota - PEDRO GOMEZ</t>
  </si>
  <si>
    <t>0113-2080</t>
  </si>
  <si>
    <t>ES para proyecto de uso mixto-VERMELHO ARQUITECTOS</t>
  </si>
  <si>
    <t>0113-2079</t>
  </si>
  <si>
    <t>FWD Deflectome de la via Pasto - Rumic - DEVINAR</t>
  </si>
  <si>
    <t>0113-2078</t>
  </si>
  <si>
    <t>PERF. para puentes, viaductos y tuneles  - TNM</t>
  </si>
  <si>
    <t>0113-2074</t>
  </si>
  <si>
    <t>ES para puente militar provisional Cll 6 - ICEIN</t>
  </si>
  <si>
    <t>0113-2073</t>
  </si>
  <si>
    <t>EE 17 SI Ruta 5006 via Manizales - Honda- PROCOPAL</t>
  </si>
  <si>
    <t>1212-2069</t>
  </si>
  <si>
    <t>ERM - Facultad de ciencias - LA ROTTA ARQUITECTOS</t>
  </si>
  <si>
    <t>1212-2066</t>
  </si>
  <si>
    <t>Acomp Recalibracion y revision diseÃ±o Tunel - CSO</t>
  </si>
  <si>
    <t>1212-2060</t>
  </si>
  <si>
    <t>Inst Edificio Tierr- ALDEA APOTEMA DESARROLLOS SAS</t>
  </si>
  <si>
    <t>1112-2055</t>
  </si>
  <si>
    <t>EG Complementacin de sitio inestable- CONCAY</t>
  </si>
  <si>
    <t>1112-2052</t>
  </si>
  <si>
    <t>EG y geologicos a nivel de 20km   - HIDROCONSULTA</t>
  </si>
  <si>
    <t>1112-2051</t>
  </si>
  <si>
    <t>AcompaÃ±amiento durante la construccion - INGENAL</t>
  </si>
  <si>
    <t>Ingeniero Especialista</t>
  </si>
  <si>
    <t>1112-2049</t>
  </si>
  <si>
    <t xml:space="preserve"> EE 6 SI via Girardot - Mosquera - DEVISAB</t>
  </si>
  <si>
    <t>1112-2045</t>
  </si>
  <si>
    <t>EG DiseÃÂ±o fase III variante Nordeste - ICESGA</t>
  </si>
  <si>
    <t>Especialista Hidraulico</t>
  </si>
  <si>
    <t>1112-2043</t>
  </si>
  <si>
    <t>DP  puente de los clubes (Briceño) - SPIRAL</t>
  </si>
  <si>
    <t>1012-2038</t>
  </si>
  <si>
    <t>INS Edificio Tierr - ALDEA APOTEMA DESARROLLOS SAS</t>
  </si>
  <si>
    <t>1012-2031</t>
  </si>
  <si>
    <t>EE Sitios Inestables k2 250 vÃ­a Honda -  ESTYMA</t>
  </si>
  <si>
    <t>1012-2028</t>
  </si>
  <si>
    <t>EE sitios recomendación 4 sitios caida roca  - CSO</t>
  </si>
  <si>
    <t>1012-2027</t>
  </si>
  <si>
    <t>PIT  de Pilotes Santa Marta - GEO</t>
  </si>
  <si>
    <t>1012-2025</t>
  </si>
  <si>
    <t>EE Land - Barbo - INGENIERIA DE VÃÂAS S.A</t>
  </si>
  <si>
    <t>1012-2024</t>
  </si>
  <si>
    <t>EE SI Mojarras Popayan - INGENIERIA DE VIAS S.A</t>
  </si>
  <si>
    <t>1012-2022</t>
  </si>
  <si>
    <t>AcompaÃ±a TÃ©cnico visitas de obra - PRISMA S.A.</t>
  </si>
  <si>
    <t>1212-2020</t>
  </si>
  <si>
    <t>EE Sitios inestables Bogota- La mesa - DEVISAB</t>
  </si>
  <si>
    <t>1012-2019</t>
  </si>
  <si>
    <t>DP Sectores de Adelantamiento - DEVISAB</t>
  </si>
  <si>
    <t>0912-2012</t>
  </si>
  <si>
    <t>Estudios Fase 3 Via Honda - Manizales - ESTIMA</t>
  </si>
  <si>
    <t>0912-2011</t>
  </si>
  <si>
    <t>Estudios Fase 3 PASO PADUA Y PASO FRESNO - ESTIMA</t>
  </si>
  <si>
    <t>Estudio Hidrologico</t>
  </si>
  <si>
    <t>0912-2006</t>
  </si>
  <si>
    <t xml:space="preserve"> EE PR7 100 SI via BtÃ¡ - Villeta - COVIANDES</t>
  </si>
  <si>
    <t>0712-1988</t>
  </si>
  <si>
    <t>EE actualizacion Sitios Inestables</t>
  </si>
  <si>
    <t>0712-1982</t>
  </si>
  <si>
    <t>EG 4 VIADUCTO BTA - VILLA/CIO - STUP</t>
  </si>
  <si>
    <t>0612-1966</t>
  </si>
  <si>
    <t>EE 8 SITIOS INESTABLES ROSAS DE LA SI - ING. VIAS</t>
  </si>
  <si>
    <t>0612-1959</t>
  </si>
  <si>
    <t>EG VIADUCTO K54 650 - LATINCO S.A.</t>
  </si>
  <si>
    <t>0512-1937</t>
  </si>
  <si>
    <t>ES Est. de suelos y geológicos 4 puentes - PEDELTA</t>
  </si>
  <si>
    <t>0312-1909</t>
  </si>
  <si>
    <t>EE 16 Sitios Inestables - COVIANDES</t>
  </si>
  <si>
    <t>Visitas</t>
  </si>
  <si>
    <t>0312-1908</t>
  </si>
  <si>
    <t>Ensayos Tramos Testigo - UTMVB</t>
  </si>
  <si>
    <t>0112-1876</t>
  </si>
  <si>
    <t>INST Instrum. y campanas de lectura - COVIANDES</t>
  </si>
  <si>
    <t>1111-1833</t>
  </si>
  <si>
    <t>INST PRUEBA DE CARGA - CONTECAR - Cartagena</t>
  </si>
  <si>
    <t>1011-1827</t>
  </si>
  <si>
    <t>DISEÑO DE URBANISMO PROYECTO LUCERNA - FORJAR</t>
  </si>
  <si>
    <t>1210-1695</t>
  </si>
  <si>
    <t>DP Cll 6A Transmilenio ICEIN</t>
  </si>
  <si>
    <t>Otros</t>
  </si>
  <si>
    <t>Total</t>
  </si>
  <si>
    <t>Total Proyectos</t>
  </si>
  <si>
    <t>NOMINA</t>
  </si>
  <si>
    <t>CEV</t>
  </si>
  <si>
    <t>INDICADOR HONORARIOS - 2013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</si>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</sst>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5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  <numFmt numFmtId="168" formatCode="$#,##0_-"/>
  </numFmts>
  <fonts count="7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MS Sans Serif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64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4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64" fillId="2" borderId="3" applyFont="0" applyNumberFormat="1" applyFill="0" applyBorder="1" applyAlignment="0">
      <alignment horizontal="general" vertical="bottom" textRotation="0" wrapText="false" shrinkToFit="false"/>
    </xf>
    <xf xfId="0" fontId="0" numFmtId="9" fillId="2" borderId="3" applyFont="0" applyNumberFormat="1" applyFill="0" applyBorder="1" applyAlignment="1">
      <alignment horizontal="center" vertical="bottom" textRotation="0" wrapText="false" shrinkToFit="false"/>
    </xf>
    <xf xfId="0" fontId="0" numFmtId="9" fillId="2" borderId="4" applyFont="0" applyNumberFormat="1" applyFill="0" applyBorder="1" applyAlignment="1">
      <alignment horizontal="center" vertical="bottom" textRotation="0" wrapText="false" shrinkToFit="false"/>
    </xf>
    <xf xfId="0" fontId="2" numFmtId="49" fillId="2" borderId="5" applyFont="1" applyNumberFormat="1" applyFill="0" applyBorder="1" applyAlignment="1">
      <alignment horizontal="center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9" fillId="2" borderId="6" applyFont="0" applyNumberFormat="1" applyFill="0" applyBorder="1" applyAlignment="1">
      <alignment horizontal="center" vertical="bottom" textRotation="0" wrapText="false" shrinkToFit="false"/>
    </xf>
    <xf xfId="0" fontId="0" numFmtId="9" fillId="2" borderId="7" applyFont="0" applyNumberFormat="1" applyFill="0" applyBorder="1" applyAlignment="1">
      <alignment horizontal="center" vertical="bottom" textRotation="0" wrapText="false" shrinkToFit="false"/>
    </xf>
    <xf xfId="0" fontId="0" numFmtId="49" fillId="2" borderId="5" applyFont="0" applyNumberFormat="1" applyFill="0" applyBorder="1" applyAlignment="1">
      <alignment horizontal="center" vertical="bottom" textRotation="0" wrapText="false" shrinkToFit="false"/>
    </xf>
    <xf xfId="0" fontId="3" numFmtId="165" fillId="2" borderId="6" applyFont="1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166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44" fillId="2" borderId="6" applyFont="0" applyNumberFormat="1" applyFill="0" applyBorder="1" applyAlignment="0">
      <alignment horizontal="general" vertical="bottom" textRotation="0" wrapText="false" shrinkToFit="false"/>
    </xf>
    <xf xfId="0" fontId="4" numFmtId="9" fillId="2" borderId="6" applyFont="1" applyNumberFormat="1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center" textRotation="0" wrapText="false" shrinkToFit="false"/>
    </xf>
    <xf xfId="0" fontId="0" numFmtId="164" fillId="2" borderId="9" applyFont="0" applyNumberFormat="1" applyFill="0" applyBorder="1" applyAlignment="0">
      <alignment horizontal="general" vertical="bottom" textRotation="0" wrapText="false" shrinkToFit="false"/>
    </xf>
    <xf xfId="0" fontId="0" numFmtId="9" fillId="2" borderId="9" applyFont="0" applyNumberFormat="1" applyFill="0" applyBorder="1" applyAlignment="1">
      <alignment horizontal="center" vertical="bottom" textRotation="0" wrapText="false" shrinkToFit="false"/>
    </xf>
    <xf xfId="0" fontId="0" numFmtId="9" fillId="2" borderId="10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1" applyFont="1" applyNumberFormat="1" applyFill="0" applyBorder="1" applyAlignment="1">
      <alignment horizontal="center" vertical="center" textRotation="0" wrapText="true" shrinkToFit="false"/>
    </xf>
    <xf xfId="0" fontId="1" numFmtId="49" fillId="2" borderId="12" applyFont="1" applyNumberFormat="1" applyFill="0" applyBorder="1" applyAlignment="1">
      <alignment horizontal="center" vertical="center" textRotation="0" wrapText="true" shrinkToFit="false"/>
    </xf>
    <xf xfId="0" fontId="1" numFmtId="0" fillId="2" borderId="13" applyFont="1" applyNumberFormat="0" applyFill="0" applyBorder="1" applyAlignment="1">
      <alignment horizontal="center" vertical="center" textRotation="0" wrapText="true" shrinkToFit="false"/>
    </xf>
    <xf xfId="0" fontId="1" numFmtId="0" fillId="2" borderId="14" applyFont="1" applyNumberFormat="0" applyFill="0" applyBorder="1" applyAlignment="1">
      <alignment horizontal="center" vertical="center" textRotation="0" wrapText="tru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center" textRotation="0" wrapText="true" shrinkToFit="false"/>
    </xf>
    <xf xfId="0" fontId="1" numFmtId="0" fillId="2" borderId="11" applyFont="1" applyNumberFormat="0" applyFill="0" applyBorder="1" applyAlignment="1">
      <alignment horizontal="center" vertical="center" textRotation="0" wrapText="true" shrinkToFit="false"/>
    </xf>
    <xf xfId="0" fontId="1" numFmtId="0" fillId="2" borderId="16" applyFont="1" applyNumberFormat="0" applyFill="0" applyBorder="1" applyAlignment="1">
      <alignment horizontal="center" vertical="center" textRotation="0" wrapText="true" shrinkToFit="false"/>
    </xf>
    <xf xfId="0" fontId="1" numFmtId="167" fillId="2" borderId="13" applyFont="1" applyNumberFormat="1" applyFill="0" applyBorder="1" applyAlignment="1">
      <alignment horizontal="center" vertical="center" textRotation="0" wrapText="true" shrinkToFit="false"/>
    </xf>
    <xf xfId="0" fontId="1" numFmtId="167" fillId="2" borderId="15" applyFont="1" applyNumberFormat="1" applyFill="0" applyBorder="1" applyAlignment="1">
      <alignment horizontal="center" vertical="center" textRotation="0" wrapText="true" shrinkToFit="false"/>
    </xf>
    <xf xfId="0" fontId="5" numFmtId="49" fillId="2" borderId="17" applyFont="1" applyNumberFormat="1" applyFill="0" applyBorder="1" applyAlignment="1">
      <alignment horizontal="center" vertical="bottom" textRotation="0" wrapText="false" shrinkToFit="false"/>
    </xf>
    <xf xfId="0" fontId="5" numFmtId="49" fillId="2" borderId="18" applyFont="1" applyNumberFormat="1" applyFill="0" applyBorder="1" applyAlignment="1">
      <alignment horizontal="center" vertical="bottom" textRotation="0" wrapText="false" shrinkToFit="false"/>
    </xf>
    <xf xfId="0" fontId="5" numFmtId="49" fillId="2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9" fillId="4" borderId="20" applyFont="1" applyNumberFormat="1" applyFill="1" applyBorder="1" applyAlignment="1">
      <alignment horizontal="center" vertical="center" textRotation="0" wrapText="false" shrinkToFit="false"/>
    </xf>
    <xf xfId="0" fontId="4" numFmtId="9" fillId="4" borderId="23" applyFont="1" applyNumberFormat="1" applyFill="1" applyBorder="1" applyAlignment="1">
      <alignment horizontal="center" vertical="center" textRotation="0" wrapText="false" shrinkToFit="false"/>
    </xf>
    <xf xfId="0" fontId="1" numFmtId="9" fillId="4" borderId="25" applyFont="1" applyNumberFormat="1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9" fillId="4" borderId="24" applyFont="1" applyNumberFormat="1" applyFill="1" applyBorder="1" applyAlignment="1">
      <alignment horizontal="center" vertical="center" textRotation="0" wrapText="false" shrinkToFit="false"/>
    </xf>
    <xf xfId="0" fontId="4" numFmtId="9" fillId="4" borderId="29" applyFont="1" applyNumberFormat="1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8" fillId="2" borderId="1" applyFont="0" applyNumberFormat="1" applyFill="0" applyBorder="1" applyAlignment="0">
      <alignment horizontal="general" vertical="bottom" textRotation="0" wrapText="false" shrinkToFit="false"/>
    </xf>
    <xf xfId="0" fontId="0" numFmtId="10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33"/>
  <sheetViews>
    <sheetView tabSelected="1" workbookViewId="0" showGridLines="true" showRowColHeaders="1"/>
  </sheetViews>
  <sheetFormatPr defaultRowHeight="12.75" outlineLevelRow="0" outlineLevelCol="0"/>
  <cols>
    <col min="1" max="1" width="4.28515625" customWidth="true" style="0"/>
    <col min="2" max="2" width="9.28515625" customWidth="true" style="0"/>
    <col min="3" max="3" width="10.140625" customWidth="true" style="0"/>
    <col min="4" max="4" width="11" customWidth="true" style="0"/>
    <col min="5" max="5" width="7.42578125" customWidth="true" style="0"/>
    <col min="6" max="6" width="10.85546875" customWidth="true" style="0"/>
    <col min="7" max="7" width="7.140625" customWidth="true" style="0"/>
    <col min="8" max="8" width="10.28515625" customWidth="true" style="0"/>
    <col min="9" max="9" width="5.140625" customWidth="true" style="0"/>
    <col min="10" max="10" width="9.5703125" customWidth="true" style="0"/>
    <col min="11" max="11" width="7.42578125" customWidth="true" style="0"/>
    <col min="12" max="12" width="11" customWidth="true" style="0"/>
    <col min="13" max="13" width="11.28515625" customWidth="true" style="0"/>
    <col min="14" max="14" width="10.7109375" customWidth="true" style="0"/>
    <col min="15" max="15" width="10.140625" customWidth="true" style="0"/>
    <col min="16" max="16" width="10.85546875" customWidth="true" style="0"/>
    <col min="17" max="17" width="10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s="63" t="s">
        <v>23</v>
      </c>
      <c r="B5" s="63" t="s">
        <v>24</v>
      </c>
      <c r="C5" s="64"/>
      <c r="D5" s="64">
        <v>136000</v>
      </c>
      <c r="E5" s="64">
        <v>49000</v>
      </c>
      <c r="F5" s="65">
        <f>E5/E128</f>
        <v>0.00287260703041</v>
      </c>
      <c r="G5" s="64">
        <f>F5*B132+F5*B133</f>
        <v>0</v>
      </c>
      <c r="H5" s="63" t="s"/>
      <c r="I5" s="64" t="s"/>
      <c r="J5" s="64">
        <f>G5+SUM(I5:I5)</f>
        <v>0</v>
      </c>
      <c r="K5" s="64">
        <v>49000</v>
      </c>
      <c r="L5" s="64"/>
      <c r="M5" s="64" t="str">
        <f>K5+L5</f>
        <v>0</v>
      </c>
      <c r="N5" s="65">
        <f>IF(D5=0,"SIN PROGRAMACIÓN",J5/D5)</f>
        <v>0</v>
      </c>
      <c r="O5" s="64" t="str">
        <f>IF(D5=0,"N/A",IF(N5&gt;100%,C5,N5*C5))</f>
        <v>0</v>
      </c>
      <c r="P5" s="65" t="str">
        <f>IF(D5=0,"NO SE PROGRAMARON HONORARIOS",M5/D5)</f>
        <v>0</v>
      </c>
      <c r="Q5" s="65" t="str">
        <f>IF(C5=0,"NO SE COTIZARON HONORARIOS",M5/C5)</f>
        <v>NO SE COTIZARON HONORARIOS</v>
      </c>
    </row>
    <row r="6" spans="1:17">
      <c r="A6" s="63" t="s"/>
      <c r="B6" s="63" t="s"/>
      <c r="C6" s="64" t="s"/>
      <c r="D6" s="64" t="s"/>
      <c r="E6" s="64" t="s"/>
      <c r="F6" s="65" t="s"/>
      <c r="G6" s="64" t="s"/>
      <c r="H6" s="63" t="s"/>
      <c r="I6" s="64" t="s"/>
      <c r="J6" s="64" t="s"/>
      <c r="K6" s="64" t="s"/>
      <c r="L6" s="64" t="s"/>
      <c r="M6" s="64" t="s"/>
      <c r="N6" s="65" t="s"/>
      <c r="O6" s="64" t="s"/>
      <c r="P6" s="65" t="s"/>
      <c r="Q6" s="65" t="s"/>
    </row>
    <row r="7" spans="1:17">
      <c r="A7" s="63" t="s">
        <v>25</v>
      </c>
      <c r="B7" s="63" t="s">
        <v>26</v>
      </c>
      <c r="C7" s="64">
        <v>5500000</v>
      </c>
      <c r="D7" s="64">
        <v>1721250</v>
      </c>
      <c r="E7" s="64">
        <v>434000</v>
      </c>
      <c r="F7" s="65">
        <f>E7/E128</f>
        <v>0.0254430908407</v>
      </c>
      <c r="G7" s="64">
        <f>F7*B132+F7*B133</f>
        <v>0</v>
      </c>
      <c r="H7" s="63" t="s"/>
      <c r="I7" s="64" t="s"/>
      <c r="J7" s="64">
        <f>G7+SUM(I7:I7)</f>
        <v>0</v>
      </c>
      <c r="K7" s="64">
        <v>434000</v>
      </c>
      <c r="L7" s="64"/>
      <c r="M7" s="64" t="str">
        <f>K7+L7</f>
        <v>0</v>
      </c>
      <c r="N7" s="65">
        <f>IF(D7=0,"SIN PROGRAMACIÓN",J7/D7)</f>
        <v>0</v>
      </c>
      <c r="O7" s="64">
        <f>IF(D7=0,"N/A",IF(N7&gt;100%,C7,N7*C7))</f>
        <v>0</v>
      </c>
      <c r="P7" s="65" t="str">
        <f>IF(D7=0,"NO SE PROGRAMARON HONORARIOS",M7/D7)</f>
        <v>0</v>
      </c>
      <c r="Q7" s="65" t="str">
        <f>IF(C7=0,"NO SE COTIZARON HONORARIOS",M7/C7)</f>
        <v>0</v>
      </c>
    </row>
    <row r="8" spans="1:17">
      <c r="A8" s="63" t="s"/>
      <c r="B8" s="63" t="s"/>
      <c r="C8" s="64" t="s"/>
      <c r="D8" s="64" t="s"/>
      <c r="E8" s="64" t="s"/>
      <c r="F8" s="65" t="s"/>
      <c r="G8" s="64" t="s"/>
      <c r="H8" s="63" t="s"/>
      <c r="I8" s="64" t="s"/>
      <c r="J8" s="64" t="s"/>
      <c r="K8" s="64" t="s"/>
      <c r="L8" s="64" t="s"/>
      <c r="M8" s="64" t="s"/>
      <c r="N8" s="65" t="s"/>
      <c r="O8" s="64" t="s"/>
      <c r="P8" s="65" t="s"/>
      <c r="Q8" s="65" t="s"/>
    </row>
    <row r="9" spans="1:17">
      <c r="A9" s="63" t="s">
        <v>27</v>
      </c>
      <c r="B9" s="63" t="s">
        <v>28</v>
      </c>
      <c r="C9" s="64"/>
      <c r="D9" s="64">
        <v>340000</v>
      </c>
      <c r="E9" s="64">
        <v>367500</v>
      </c>
      <c r="F9" s="65">
        <f>E9/E128</f>
        <v>0.0215445527281</v>
      </c>
      <c r="G9" s="64">
        <f>F9*B132+F9*B133</f>
        <v>0</v>
      </c>
      <c r="H9" s="63" t="s"/>
      <c r="I9" s="64" t="s"/>
      <c r="J9" s="64">
        <f>G9+SUM(I9:I9)</f>
        <v>0</v>
      </c>
      <c r="K9" s="64">
        <v>367500</v>
      </c>
      <c r="L9" s="64"/>
      <c r="M9" s="64" t="str">
        <f>K9+L9</f>
        <v>0</v>
      </c>
      <c r="N9" s="65">
        <f>IF(D9=0,"SIN PROGRAMACIÓN",J9/D9)</f>
        <v>0</v>
      </c>
      <c r="O9" s="64" t="str">
        <f>IF(D9=0,"N/A",IF(N9&gt;100%,C9,N9*C9))</f>
        <v>0</v>
      </c>
      <c r="P9" s="65" t="str">
        <f>IF(D9=0,"NO SE PROGRAMARON HONORARIOS",M9/D9)</f>
        <v>0</v>
      </c>
      <c r="Q9" s="65" t="str">
        <f>IF(C9=0,"NO SE COTIZARON HONORARIOS",M9/C9)</f>
        <v>NO SE COTIZARON HONORARIOS</v>
      </c>
    </row>
    <row r="10" spans="1:17">
      <c r="A10" s="63" t="s"/>
      <c r="B10" s="63" t="s"/>
      <c r="C10" s="64" t="s"/>
      <c r="D10" s="64" t="s"/>
      <c r="E10" s="64" t="s"/>
      <c r="F10" s="65" t="s"/>
      <c r="G10" s="64" t="s"/>
      <c r="H10" s="63" t="s"/>
      <c r="I10" s="64" t="s"/>
      <c r="J10" s="64" t="s"/>
      <c r="K10" s="64" t="s"/>
      <c r="L10" s="64" t="s"/>
      <c r="M10" s="64" t="s"/>
      <c r="N10" s="65" t="s"/>
      <c r="O10" s="64" t="s"/>
      <c r="P10" s="65" t="s"/>
      <c r="Q10" s="65" t="s"/>
    </row>
    <row r="11" spans="1:17">
      <c r="A11" s="63" t="s">
        <v>29</v>
      </c>
      <c r="B11" s="63" t="s">
        <v>30</v>
      </c>
      <c r="C11" s="64"/>
      <c r="D11" s="64">
        <v>391000</v>
      </c>
      <c r="E11" s="64">
        <v>294000</v>
      </c>
      <c r="F11" s="65">
        <f>E11/E128</f>
        <v>0.0172356421824</v>
      </c>
      <c r="G11" s="64">
        <f>F11*B132+F11*B133</f>
        <v>0</v>
      </c>
      <c r="H11" s="63" t="s"/>
      <c r="I11" s="64" t="s"/>
      <c r="J11" s="64">
        <f>G11+SUM(I11:I11)</f>
        <v>0</v>
      </c>
      <c r="K11" s="64">
        <v>294000</v>
      </c>
      <c r="L11" s="64"/>
      <c r="M11" s="64" t="str">
        <f>K11+L11</f>
        <v>0</v>
      </c>
      <c r="N11" s="65">
        <f>IF(D11=0,"SIN PROGRAMACIÓN",J11/D11)</f>
        <v>0</v>
      </c>
      <c r="O11" s="64" t="str">
        <f>IF(D11=0,"N/A",IF(N11&gt;100%,C11,N11*C11))</f>
        <v>0</v>
      </c>
      <c r="P11" s="65" t="str">
        <f>IF(D11=0,"NO SE PROGRAMARON HONORARIOS",M11/D11)</f>
        <v>0</v>
      </c>
      <c r="Q11" s="65" t="str">
        <f>IF(C11=0,"NO SE COTIZARON HONORARIOS",M11/C11)</f>
        <v>NO SE COTIZARON HONORARIOS</v>
      </c>
    </row>
    <row r="12" spans="1:17">
      <c r="A12" s="63" t="s"/>
      <c r="B12" s="63" t="s"/>
      <c r="C12" s="64" t="s"/>
      <c r="D12" s="64" t="s"/>
      <c r="E12" s="64" t="s"/>
      <c r="F12" s="65" t="s"/>
      <c r="G12" s="64" t="s"/>
      <c r="H12" s="63" t="s"/>
      <c r="I12" s="64" t="s"/>
      <c r="J12" s="64" t="s"/>
      <c r="K12" s="64" t="s"/>
      <c r="L12" s="64" t="s"/>
      <c r="M12" s="64" t="s"/>
      <c r="N12" s="65" t="s"/>
      <c r="O12" s="64" t="s"/>
      <c r="P12" s="65" t="s"/>
      <c r="Q12" s="65" t="s"/>
    </row>
    <row r="13" spans="1:17">
      <c r="A13" s="63" t="s">
        <v>31</v>
      </c>
      <c r="B13" s="63" t="s">
        <v>32</v>
      </c>
      <c r="C13" s="64"/>
      <c r="D13" s="64">
        <v>12325000</v>
      </c>
      <c r="E13" s="64">
        <v>279000</v>
      </c>
      <c r="F13" s="65">
        <f>E13/E128</f>
        <v>0.0163562726833</v>
      </c>
      <c r="G13" s="64">
        <f>F13*B132+F13*B133</f>
        <v>0</v>
      </c>
      <c r="H13" s="63" t="s"/>
      <c r="I13" s="64" t="s"/>
      <c r="J13" s="64">
        <f>G13+SUM(I13:I13)</f>
        <v>0</v>
      </c>
      <c r="K13" s="64">
        <v>279000</v>
      </c>
      <c r="L13" s="64"/>
      <c r="M13" s="64" t="str">
        <f>K13+L13</f>
        <v>0</v>
      </c>
      <c r="N13" s="65">
        <f>IF(D13=0,"SIN PROGRAMACIÓN",J13/D13)</f>
        <v>0</v>
      </c>
      <c r="O13" s="64" t="str">
        <f>IF(D13=0,"N/A",IF(N13&gt;100%,C13,N13*C13))</f>
        <v>0</v>
      </c>
      <c r="P13" s="65" t="str">
        <f>IF(D13=0,"NO SE PROGRAMARON HONORARIOS",M13/D13)</f>
        <v>0</v>
      </c>
      <c r="Q13" s="65" t="str">
        <f>IF(C13=0,"NO SE COTIZARON HONORARIOS",M13/C13)</f>
        <v>NO SE COTIZARON HONORARIOS</v>
      </c>
    </row>
    <row r="14" spans="1:17">
      <c r="A14" s="63" t="s"/>
      <c r="B14" s="63" t="s"/>
      <c r="C14" s="64" t="s"/>
      <c r="D14" s="64" t="s"/>
      <c r="E14" s="64" t="s"/>
      <c r="F14" s="65" t="s"/>
      <c r="G14" s="64" t="s"/>
      <c r="H14" s="63" t="s"/>
      <c r="I14" s="64" t="s"/>
      <c r="J14" s="64" t="s"/>
      <c r="K14" s="64" t="s"/>
      <c r="L14" s="64" t="s"/>
      <c r="M14" s="64" t="s"/>
      <c r="N14" s="65" t="s"/>
      <c r="O14" s="64" t="s"/>
      <c r="P14" s="65" t="s"/>
      <c r="Q14" s="65" t="s"/>
    </row>
    <row r="15" spans="1:17">
      <c r="A15" s="63" t="s">
        <v>33</v>
      </c>
      <c r="B15" s="63" t="s">
        <v>34</v>
      </c>
      <c r="C15" s="64">
        <v>24999500</v>
      </c>
      <c r="D15" s="64">
        <v>9785640</v>
      </c>
      <c r="E15" s="64">
        <v>99000</v>
      </c>
      <c r="F15" s="65">
        <f>E15/E128</f>
        <v>0.00580383869409</v>
      </c>
      <c r="G15" s="64">
        <f>F15*B132+F15*B133</f>
        <v>0</v>
      </c>
      <c r="H15" s="63" t="s"/>
      <c r="I15" s="64" t="s"/>
      <c r="J15" s="64">
        <f>G15+SUM(I15:I15)</f>
        <v>0</v>
      </c>
      <c r="K15" s="64">
        <v>253000</v>
      </c>
      <c r="L15" s="64"/>
      <c r="M15" s="64" t="str">
        <f>K15+L15</f>
        <v>0</v>
      </c>
      <c r="N15" s="65">
        <f>IF(D15=0,"SIN PROGRAMACIÓN",J15/D15)</f>
        <v>0</v>
      </c>
      <c r="O15" s="64">
        <f>IF(D15=0,"N/A",IF(N15&gt;100%,C15,N15*C15))</f>
        <v>0</v>
      </c>
      <c r="P15" s="65" t="str">
        <f>IF(D15=0,"NO SE PROGRAMARON HONORARIOS",M15/D15)</f>
        <v>0</v>
      </c>
      <c r="Q15" s="65" t="str">
        <f>IF(C15=0,"NO SE COTIZARON HONORARIOS",M15/C15)</f>
        <v>0</v>
      </c>
    </row>
    <row r="16" spans="1:17">
      <c r="A16" s="63" t="s"/>
      <c r="B16" s="63" t="s"/>
      <c r="C16" s="64" t="s"/>
      <c r="D16" s="64" t="s"/>
      <c r="E16" s="64" t="s"/>
      <c r="F16" s="65" t="s"/>
      <c r="G16" s="64" t="s"/>
      <c r="H16" s="63" t="s"/>
      <c r="I16" s="64" t="s"/>
      <c r="J16" s="64" t="s"/>
      <c r="K16" s="64" t="s"/>
      <c r="L16" s="64" t="s"/>
      <c r="M16" s="64" t="s"/>
      <c r="N16" s="65" t="s"/>
      <c r="O16" s="64" t="s"/>
      <c r="P16" s="65" t="s"/>
      <c r="Q16" s="65" t="s"/>
    </row>
    <row r="17" spans="1:17">
      <c r="A17" s="63" t="s">
        <v>35</v>
      </c>
      <c r="B17" s="63" t="s">
        <v>36</v>
      </c>
      <c r="C17" s="64">
        <v>44320000</v>
      </c>
      <c r="D17" s="64">
        <v>14682200</v>
      </c>
      <c r="E17" s="64">
        <v>126000</v>
      </c>
      <c r="F17" s="65">
        <f>E17/E128</f>
        <v>0.00738670379247</v>
      </c>
      <c r="G17" s="64">
        <f>F17*B132+F17*B133</f>
        <v>0</v>
      </c>
      <c r="H17" s="63" t="s"/>
      <c r="I17" s="64" t="s"/>
      <c r="J17" s="64">
        <f>G17+SUM(I17:I17)</f>
        <v>0</v>
      </c>
      <c r="K17" s="64">
        <v>973000</v>
      </c>
      <c r="L17" s="64"/>
      <c r="M17" s="64" t="str">
        <f>K17+L17</f>
        <v>0</v>
      </c>
      <c r="N17" s="65">
        <f>IF(D17=0,"SIN PROGRAMACIÓN",J17/D17)</f>
        <v>0</v>
      </c>
      <c r="O17" s="64">
        <f>IF(D17=0,"N/A",IF(N17&gt;100%,C17,N17*C17))</f>
        <v>0</v>
      </c>
      <c r="P17" s="65" t="str">
        <f>IF(D17=0,"NO SE PROGRAMARON HONORARIOS",M17/D17)</f>
        <v>0</v>
      </c>
      <c r="Q17" s="65" t="str">
        <f>IF(C17=0,"NO SE COTIZARON HONORARIOS",M17/C17)</f>
        <v>0</v>
      </c>
    </row>
    <row r="18" spans="1:17">
      <c r="A18" s="63" t="s"/>
      <c r="B18" s="63" t="s"/>
      <c r="C18" s="64" t="s"/>
      <c r="D18" s="64" t="s"/>
      <c r="E18" s="64" t="s"/>
      <c r="F18" s="65" t="s"/>
      <c r="G18" s="64" t="s"/>
      <c r="H18" s="63" t="s"/>
      <c r="I18" s="64" t="s"/>
      <c r="J18" s="64" t="s"/>
      <c r="K18" s="64" t="s"/>
      <c r="L18" s="64" t="s"/>
      <c r="M18" s="64" t="s"/>
      <c r="N18" s="65" t="s"/>
      <c r="O18" s="64" t="s"/>
      <c r="P18" s="65" t="s"/>
      <c r="Q18" s="65" t="s"/>
    </row>
    <row r="19" spans="1:17">
      <c r="A19" s="63" t="s">
        <v>37</v>
      </c>
      <c r="B19" s="63" t="s">
        <v>38</v>
      </c>
      <c r="C19" s="64"/>
      <c r="D19" s="64">
        <v>51000</v>
      </c>
      <c r="E19" s="64">
        <v>49000</v>
      </c>
      <c r="F19" s="65">
        <f>E19/E128</f>
        <v>0.00287260703041</v>
      </c>
      <c r="G19" s="64">
        <f>F19*B132+F19*B133</f>
        <v>0</v>
      </c>
      <c r="H19" s="63" t="s"/>
      <c r="I19" s="64" t="s"/>
      <c r="J19" s="64">
        <f>G19+SUM(I19:I19)</f>
        <v>0</v>
      </c>
      <c r="K19" s="64">
        <v>49000</v>
      </c>
      <c r="L19" s="64"/>
      <c r="M19" s="64" t="str">
        <f>K19+L19</f>
        <v>0</v>
      </c>
      <c r="N19" s="65">
        <f>IF(D19=0,"SIN PROGRAMACIÓN",J19/D19)</f>
        <v>0</v>
      </c>
      <c r="O19" s="64" t="str">
        <f>IF(D19=0,"N/A",IF(N19&gt;100%,C19,N19*C19))</f>
        <v>0</v>
      </c>
      <c r="P19" s="65" t="str">
        <f>IF(D19=0,"NO SE PROGRAMARON HONORARIOS",M19/D19)</f>
        <v>0</v>
      </c>
      <c r="Q19" s="65" t="str">
        <f>IF(C19=0,"NO SE COTIZARON HONORARIOS",M19/C19)</f>
        <v>NO SE COTIZARON HONORARIOS</v>
      </c>
    </row>
    <row r="20" spans="1:17">
      <c r="A20" s="63" t="s"/>
      <c r="B20" s="63" t="s"/>
      <c r="C20" s="64" t="s"/>
      <c r="D20" s="64" t="s"/>
      <c r="E20" s="64" t="s"/>
      <c r="F20" s="65" t="s"/>
      <c r="G20" s="64" t="s"/>
      <c r="H20" s="63" t="s"/>
      <c r="I20" s="64" t="s"/>
      <c r="J20" s="64" t="s"/>
      <c r="K20" s="64" t="s"/>
      <c r="L20" s="64" t="s"/>
      <c r="M20" s="64" t="s"/>
      <c r="N20" s="65" t="s"/>
      <c r="O20" s="64" t="s"/>
      <c r="P20" s="65" t="s"/>
      <c r="Q20" s="65" t="s"/>
    </row>
    <row r="21" spans="1:17">
      <c r="A21" s="63" t="s">
        <v>39</v>
      </c>
      <c r="B21" s="63" t="s">
        <v>40</v>
      </c>
      <c r="C21" s="64">
        <v>8340000</v>
      </c>
      <c r="D21" s="64">
        <v>8245000</v>
      </c>
      <c r="E21" s="64">
        <v>1413000</v>
      </c>
      <c r="F21" s="65">
        <f>E21/E128</f>
        <v>0.0828366068156</v>
      </c>
      <c r="G21" s="64">
        <f>F21*B132+F21*B133</f>
        <v>0</v>
      </c>
      <c r="H21" s="63" t="s"/>
      <c r="I21" s="64" t="s"/>
      <c r="J21" s="64">
        <f>G21+SUM(I21:I21)</f>
        <v>0</v>
      </c>
      <c r="K21" s="64">
        <v>2209500</v>
      </c>
      <c r="L21" s="64"/>
      <c r="M21" s="64" t="str">
        <f>K21+L21</f>
        <v>0</v>
      </c>
      <c r="N21" s="65">
        <f>IF(D21=0,"SIN PROGRAMACIÓN",J21/D21)</f>
        <v>0</v>
      </c>
      <c r="O21" s="64">
        <f>IF(D21=0,"N/A",IF(N21&gt;100%,C21,N21*C21))</f>
        <v>0</v>
      </c>
      <c r="P21" s="65" t="str">
        <f>IF(D21=0,"NO SE PROGRAMARON HONORARIOS",M21/D21)</f>
        <v>0</v>
      </c>
      <c r="Q21" s="65" t="str">
        <f>IF(C21=0,"NO SE COTIZARON HONORARIOS",M21/C21)</f>
        <v>0</v>
      </c>
    </row>
    <row r="22" spans="1:17">
      <c r="A22" s="63" t="s"/>
      <c r="B22" s="63" t="s"/>
      <c r="C22" s="64" t="s"/>
      <c r="D22" s="64" t="s"/>
      <c r="E22" s="64" t="s"/>
      <c r="F22" s="65" t="s"/>
      <c r="G22" s="64" t="s"/>
      <c r="H22" s="63" t="s"/>
      <c r="I22" s="64" t="s"/>
      <c r="J22" s="64" t="s"/>
      <c r="K22" s="64" t="s"/>
      <c r="L22" s="64" t="s"/>
      <c r="M22" s="64" t="s"/>
      <c r="N22" s="65" t="s"/>
      <c r="O22" s="64" t="s"/>
      <c r="P22" s="65" t="s"/>
      <c r="Q22" s="65" t="s"/>
    </row>
    <row r="23" spans="1:17">
      <c r="A23" s="63" t="s">
        <v>41</v>
      </c>
      <c r="B23" s="63" t="s">
        <v>42</v>
      </c>
      <c r="C23" s="64">
        <v>10000000</v>
      </c>
      <c r="D23" s="64">
        <v>807500</v>
      </c>
      <c r="E23" s="64">
        <v>1098500</v>
      </c>
      <c r="F23" s="65">
        <f>E23/E128</f>
        <v>0.0643991596511</v>
      </c>
      <c r="G23" s="64">
        <f>F23*B132+F23*B133</f>
        <v>0</v>
      </c>
      <c r="H23" s="63" t="s"/>
      <c r="I23" s="64" t="s"/>
      <c r="J23" s="64">
        <f>G23+SUM(I23:I23)</f>
        <v>0</v>
      </c>
      <c r="K23" s="64">
        <v>1098500</v>
      </c>
      <c r="L23" s="64"/>
      <c r="M23" s="64" t="str">
        <f>K23+L23</f>
        <v>0</v>
      </c>
      <c r="N23" s="65">
        <f>IF(D23=0,"SIN PROGRAMACIÓN",J23/D23)</f>
        <v>0</v>
      </c>
      <c r="O23" s="64">
        <f>IF(D23=0,"N/A",IF(N23&gt;100%,C23,N23*C23))</f>
        <v>0</v>
      </c>
      <c r="P23" s="65" t="str">
        <f>IF(D23=0,"NO SE PROGRAMARON HONORARIOS",M23/D23)</f>
        <v>0</v>
      </c>
      <c r="Q23" s="65" t="str">
        <f>IF(C23=0,"NO SE COTIZARON HONORARIOS",M23/C23)</f>
        <v>0</v>
      </c>
    </row>
    <row r="24" spans="1:17">
      <c r="A24" s="63" t="s"/>
      <c r="B24" s="63" t="s"/>
      <c r="C24" s="64" t="s"/>
      <c r="D24" s="64" t="s"/>
      <c r="E24" s="64" t="s"/>
      <c r="F24" s="65" t="s"/>
      <c r="G24" s="64" t="s"/>
      <c r="H24" s="63" t="s"/>
      <c r="I24" s="64" t="s"/>
      <c r="J24" s="64" t="s"/>
      <c r="K24" s="64" t="s"/>
      <c r="L24" s="64" t="s"/>
      <c r="M24" s="64" t="s"/>
      <c r="N24" s="65" t="s"/>
      <c r="O24" s="64" t="s"/>
      <c r="P24" s="65" t="s"/>
      <c r="Q24" s="65" t="s"/>
    </row>
    <row r="25" spans="1:17">
      <c r="A25" s="63" t="s">
        <v>43</v>
      </c>
      <c r="B25" s="63" t="s">
        <v>44</v>
      </c>
      <c r="C25" s="64">
        <v>5808000</v>
      </c>
      <c r="D25" s="64">
        <v>7261880</v>
      </c>
      <c r="E25" s="64">
        <v>2263000</v>
      </c>
      <c r="F25" s="65">
        <f>E25/E128</f>
        <v>0.132667545098</v>
      </c>
      <c r="G25" s="64">
        <f>F25*B132+F25*B133</f>
        <v>0</v>
      </c>
      <c r="H25" s="63" t="s"/>
      <c r="I25" s="64" t="s"/>
      <c r="J25" s="64">
        <f>G25+SUM(I25:I25)</f>
        <v>0</v>
      </c>
      <c r="K25" s="64">
        <v>3142000</v>
      </c>
      <c r="L25" s="64"/>
      <c r="M25" s="64" t="str">
        <f>K25+L25</f>
        <v>0</v>
      </c>
      <c r="N25" s="65">
        <f>IF(D25=0,"SIN PROGRAMACIÓN",J25/D25)</f>
        <v>0</v>
      </c>
      <c r="O25" s="64">
        <f>IF(D25=0,"N/A",IF(N25&gt;100%,C25,N25*C25))</f>
        <v>0</v>
      </c>
      <c r="P25" s="65" t="str">
        <f>IF(D25=0,"NO SE PROGRAMARON HONORARIOS",M25/D25)</f>
        <v>0</v>
      </c>
      <c r="Q25" s="65" t="str">
        <f>IF(C25=0,"NO SE COTIZARON HONORARIOS",M25/C25)</f>
        <v>0</v>
      </c>
    </row>
    <row r="26" spans="1:17">
      <c r="A26" s="63" t="s"/>
      <c r="B26" s="63" t="s"/>
      <c r="C26" s="64" t="s"/>
      <c r="D26" s="64" t="s"/>
      <c r="E26" s="64" t="s"/>
      <c r="F26" s="65" t="s"/>
      <c r="G26" s="64" t="s"/>
      <c r="H26" s="63" t="s"/>
      <c r="I26" s="64" t="s"/>
      <c r="J26" s="64" t="s"/>
      <c r="K26" s="64" t="s"/>
      <c r="L26" s="64" t="s"/>
      <c r="M26" s="64" t="s"/>
      <c r="N26" s="65" t="s"/>
      <c r="O26" s="64" t="s"/>
      <c r="P26" s="65" t="s"/>
      <c r="Q26" s="65" t="s"/>
    </row>
    <row r="27" spans="1:17">
      <c r="A27" s="63" t="s">
        <v>45</v>
      </c>
      <c r="B27" s="63" t="s">
        <v>46</v>
      </c>
      <c r="C27" s="64"/>
      <c r="D27" s="64">
        <v>136000</v>
      </c>
      <c r="E27" s="64">
        <v>147000</v>
      </c>
      <c r="F27" s="65">
        <f>E27/E128</f>
        <v>0.00861782109122</v>
      </c>
      <c r="G27" s="64">
        <f>F27*B132+F27*B133</f>
        <v>0</v>
      </c>
      <c r="H27" s="63" t="s"/>
      <c r="I27" s="64" t="s"/>
      <c r="J27" s="64">
        <f>G27+SUM(I27:I27)</f>
        <v>0</v>
      </c>
      <c r="K27" s="64">
        <v>147000</v>
      </c>
      <c r="L27" s="64"/>
      <c r="M27" s="64" t="str">
        <f>K27+L27</f>
        <v>0</v>
      </c>
      <c r="N27" s="65">
        <f>IF(D27=0,"SIN PROGRAMACIÓN",J27/D27)</f>
        <v>0</v>
      </c>
      <c r="O27" s="64" t="str">
        <f>IF(D27=0,"N/A",IF(N27&gt;100%,C27,N27*C27))</f>
        <v>0</v>
      </c>
      <c r="P27" s="65" t="str">
        <f>IF(D27=0,"NO SE PROGRAMARON HONORARIOS",M27/D27)</f>
        <v>0</v>
      </c>
      <c r="Q27" s="65" t="str">
        <f>IF(C27=0,"NO SE COTIZARON HONORARIOS",M27/C27)</f>
        <v>NO SE COTIZARON HONORARIOS</v>
      </c>
    </row>
    <row r="28" spans="1:17">
      <c r="A28" s="63" t="s"/>
      <c r="B28" s="63" t="s"/>
      <c r="C28" s="64" t="s"/>
      <c r="D28" s="64" t="s"/>
      <c r="E28" s="64" t="s"/>
      <c r="F28" s="65" t="s"/>
      <c r="G28" s="64" t="s"/>
      <c r="H28" s="63" t="s"/>
      <c r="I28" s="64" t="s"/>
      <c r="J28" s="64" t="s"/>
      <c r="K28" s="64" t="s"/>
      <c r="L28" s="64" t="s"/>
      <c r="M28" s="64" t="s"/>
      <c r="N28" s="65" t="s"/>
      <c r="O28" s="64" t="s"/>
      <c r="P28" s="65" t="s"/>
      <c r="Q28" s="65" t="s"/>
    </row>
    <row r="29" spans="1:17">
      <c r="A29" s="63" t="s">
        <v>47</v>
      </c>
      <c r="B29" s="63" t="s">
        <v>48</v>
      </c>
      <c r="C29" s="64">
        <v>1350000</v>
      </c>
      <c r="D29" s="64">
        <v>1084000</v>
      </c>
      <c r="E29" s="64">
        <v>204032</v>
      </c>
      <c r="F29" s="65">
        <f>E29/E128</f>
        <v>0.0119613011761</v>
      </c>
      <c r="G29" s="64">
        <f>F29*B132+F29*B133</f>
        <v>0</v>
      </c>
      <c r="H29" s="63" t="s"/>
      <c r="I29" s="64" t="s"/>
      <c r="J29" s="64">
        <f>G29+SUM(I29:I29)</f>
        <v>0</v>
      </c>
      <c r="K29" s="64">
        <v>204032</v>
      </c>
      <c r="L29" s="64"/>
      <c r="M29" s="64" t="str">
        <f>K29+L29</f>
        <v>0</v>
      </c>
      <c r="N29" s="65">
        <f>IF(D29=0,"SIN PROGRAMACIÓN",J29/D29)</f>
        <v>0</v>
      </c>
      <c r="O29" s="64">
        <f>IF(D29=0,"N/A",IF(N29&gt;100%,C29,N29*C29))</f>
        <v>0</v>
      </c>
      <c r="P29" s="65" t="str">
        <f>IF(D29=0,"NO SE PROGRAMARON HONORARIOS",M29/D29)</f>
        <v>0</v>
      </c>
      <c r="Q29" s="65" t="str">
        <f>IF(C29=0,"NO SE COTIZARON HONORARIOS",M29/C29)</f>
        <v>0</v>
      </c>
    </row>
    <row r="30" spans="1:17">
      <c r="A30" s="63" t="s"/>
      <c r="B30" s="63" t="s"/>
      <c r="C30" s="64" t="s"/>
      <c r="D30" s="64" t="s"/>
      <c r="E30" s="64" t="s"/>
      <c r="F30" s="65" t="s"/>
      <c r="G30" s="64" t="s"/>
      <c r="H30" s="63" t="s"/>
      <c r="I30" s="64" t="s"/>
      <c r="J30" s="64" t="s"/>
      <c r="K30" s="64" t="s"/>
      <c r="L30" s="64" t="s"/>
      <c r="M30" s="64" t="s"/>
      <c r="N30" s="65" t="s"/>
      <c r="O30" s="64" t="s"/>
      <c r="P30" s="65" t="s"/>
      <c r="Q30" s="65" t="s"/>
    </row>
    <row r="31" spans="1:17">
      <c r="A31" s="63" t="s">
        <v>49</v>
      </c>
      <c r="B31" s="63" t="s">
        <v>50</v>
      </c>
      <c r="C31" s="64">
        <v>3000000</v>
      </c>
      <c r="D31" s="64">
        <v>807500</v>
      </c>
      <c r="E31" s="64">
        <v>124000</v>
      </c>
      <c r="F31" s="65">
        <f>E31/E128</f>
        <v>0.00726945452593</v>
      </c>
      <c r="G31" s="64">
        <f>F31*B132+F31*B133</f>
        <v>0</v>
      </c>
      <c r="H31" s="63" t="s"/>
      <c r="I31" s="64" t="s"/>
      <c r="J31" s="64">
        <f>G31+SUM(I31:I31)</f>
        <v>0</v>
      </c>
      <c r="K31" s="64">
        <v>173000</v>
      </c>
      <c r="L31" s="64"/>
      <c r="M31" s="64" t="str">
        <f>K31+L31</f>
        <v>0</v>
      </c>
      <c r="N31" s="65">
        <f>IF(D31=0,"SIN PROGRAMACIÓN",J31/D31)</f>
        <v>0</v>
      </c>
      <c r="O31" s="64">
        <f>IF(D31=0,"N/A",IF(N31&gt;100%,C31,N31*C31))</f>
        <v>0</v>
      </c>
      <c r="P31" s="65" t="str">
        <f>IF(D31=0,"NO SE PROGRAMARON HONORARIOS",M31/D31)</f>
        <v>0</v>
      </c>
      <c r="Q31" s="65" t="str">
        <f>IF(C31=0,"NO SE COTIZARON HONORARIOS",M31/C31)</f>
        <v>0</v>
      </c>
    </row>
    <row r="32" spans="1:17">
      <c r="A32" s="63" t="s"/>
      <c r="B32" s="63" t="s"/>
      <c r="C32" s="64" t="s"/>
      <c r="D32" s="64" t="s"/>
      <c r="E32" s="64" t="s"/>
      <c r="F32" s="65" t="s"/>
      <c r="G32" s="64" t="s"/>
      <c r="H32" s="63" t="s"/>
      <c r="I32" s="64" t="s"/>
      <c r="J32" s="64" t="s"/>
      <c r="K32" s="64" t="s"/>
      <c r="L32" s="64" t="s"/>
      <c r="M32" s="64" t="s"/>
      <c r="N32" s="65" t="s"/>
      <c r="O32" s="64" t="s"/>
      <c r="P32" s="65" t="s"/>
      <c r="Q32" s="65" t="s"/>
    </row>
    <row r="33" spans="1:17">
      <c r="A33" s="63" t="s">
        <v>51</v>
      </c>
      <c r="B33" s="63" t="s">
        <v>52</v>
      </c>
      <c r="C33" s="64">
        <v>2375</v>
      </c>
      <c r="D33" s="64">
        <v>637504</v>
      </c>
      <c r="E33" s="64">
        <v>79000</v>
      </c>
      <c r="F33" s="65">
        <f>E33/E128</f>
        <v>0.00463134602861</v>
      </c>
      <c r="G33" s="64">
        <f>F33*B132+F33*B133</f>
        <v>0</v>
      </c>
      <c r="H33" s="63" t="s"/>
      <c r="I33" s="64" t="s"/>
      <c r="J33" s="64">
        <f>G33+SUM(I33:I33)</f>
        <v>0</v>
      </c>
      <c r="K33" s="64">
        <v>316000</v>
      </c>
      <c r="L33" s="64"/>
      <c r="M33" s="64" t="str">
        <f>K33+L33</f>
        <v>0</v>
      </c>
      <c r="N33" s="65">
        <f>IF(D33=0,"SIN PROGRAMACIÓN",J33/D33)</f>
        <v>0</v>
      </c>
      <c r="O33" s="64">
        <f>IF(D33=0,"N/A",IF(N33&gt;100%,C33,N33*C33))</f>
        <v>0</v>
      </c>
      <c r="P33" s="65" t="str">
        <f>IF(D33=0,"NO SE PROGRAMARON HONORARIOS",M33/D33)</f>
        <v>0</v>
      </c>
      <c r="Q33" s="65" t="str">
        <f>IF(C33=0,"NO SE COTIZARON HONORARIOS",M33/C33)</f>
        <v>0</v>
      </c>
    </row>
    <row r="34" spans="1:17">
      <c r="A34" s="63" t="s"/>
      <c r="B34" s="63" t="s"/>
      <c r="C34" s="64" t="s"/>
      <c r="D34" s="64" t="s"/>
      <c r="E34" s="64" t="s"/>
      <c r="F34" s="65" t="s"/>
      <c r="G34" s="64" t="s"/>
      <c r="H34" s="63" t="s"/>
      <c r="I34" s="64" t="s"/>
      <c r="J34" s="64" t="s"/>
      <c r="K34" s="64" t="s"/>
      <c r="L34" s="64" t="s"/>
      <c r="M34" s="64" t="s"/>
      <c r="N34" s="65" t="s"/>
      <c r="O34" s="64" t="s"/>
      <c r="P34" s="65" t="s"/>
      <c r="Q34" s="65" t="s"/>
    </row>
    <row r="35" spans="1:17">
      <c r="A35" s="63" t="s">
        <v>53</v>
      </c>
      <c r="B35" s="63" t="s">
        <v>54</v>
      </c>
      <c r="C35" s="64"/>
      <c r="D35" s="64">
        <v>340000</v>
      </c>
      <c r="E35" s="64">
        <v>196000</v>
      </c>
      <c r="F35" s="65">
        <f>E35/E128</f>
        <v>0.0114904281216</v>
      </c>
      <c r="G35" s="64">
        <f>F35*B132+F35*B133</f>
        <v>0</v>
      </c>
      <c r="H35" s="63" t="s"/>
      <c r="I35" s="64" t="s"/>
      <c r="J35" s="64">
        <f>G35+SUM(I35:I35)</f>
        <v>0</v>
      </c>
      <c r="K35" s="64">
        <v>196000</v>
      </c>
      <c r="L35" s="64"/>
      <c r="M35" s="64" t="str">
        <f>K35+L35</f>
        <v>0</v>
      </c>
      <c r="N35" s="65">
        <f>IF(D35=0,"SIN PROGRAMACIÓN",J35/D35)</f>
        <v>0</v>
      </c>
      <c r="O35" s="64" t="str">
        <f>IF(D35=0,"N/A",IF(N35&gt;100%,C35,N35*C35))</f>
        <v>0</v>
      </c>
      <c r="P35" s="65" t="str">
        <f>IF(D35=0,"NO SE PROGRAMARON HONORARIOS",M35/D35)</f>
        <v>0</v>
      </c>
      <c r="Q35" s="65" t="str">
        <f>IF(C35=0,"NO SE COTIZARON HONORARIOS",M35/C35)</f>
        <v>NO SE COTIZARON HONORARIOS</v>
      </c>
    </row>
    <row r="36" spans="1:17">
      <c r="A36" s="63" t="s"/>
      <c r="B36" s="63" t="s"/>
      <c r="C36" s="64" t="s"/>
      <c r="D36" s="64" t="s"/>
      <c r="E36" s="64" t="s"/>
      <c r="F36" s="65" t="s"/>
      <c r="G36" s="64" t="s"/>
      <c r="H36" s="63" t="s"/>
      <c r="I36" s="64" t="s"/>
      <c r="J36" s="64" t="s"/>
      <c r="K36" s="64" t="s"/>
      <c r="L36" s="64" t="s"/>
      <c r="M36" s="64" t="s"/>
      <c r="N36" s="65" t="s"/>
      <c r="O36" s="64" t="s"/>
      <c r="P36" s="65" t="s"/>
      <c r="Q36" s="65" t="s"/>
    </row>
    <row r="37" spans="1:17">
      <c r="A37" s="63" t="s">
        <v>55</v>
      </c>
      <c r="B37" s="63" t="s">
        <v>56</v>
      </c>
      <c r="C37" s="64"/>
      <c r="D37" s="64">
        <v>340000</v>
      </c>
      <c r="E37" s="64">
        <v>220500</v>
      </c>
      <c r="F37" s="65">
        <f>E37/E128</f>
        <v>0.0129267316368</v>
      </c>
      <c r="G37" s="64">
        <f>F37*B132+F37*B133</f>
        <v>0</v>
      </c>
      <c r="H37" s="63" t="s"/>
      <c r="I37" s="64" t="s"/>
      <c r="J37" s="64">
        <f>G37+SUM(I37:I37)</f>
        <v>0</v>
      </c>
      <c r="K37" s="64">
        <v>220500</v>
      </c>
      <c r="L37" s="64"/>
      <c r="M37" s="64" t="str">
        <f>K37+L37</f>
        <v>0</v>
      </c>
      <c r="N37" s="65">
        <f>IF(D37=0,"SIN PROGRAMACIÓN",J37/D37)</f>
        <v>0</v>
      </c>
      <c r="O37" s="64" t="str">
        <f>IF(D37=0,"N/A",IF(N37&gt;100%,C37,N37*C37))</f>
        <v>0</v>
      </c>
      <c r="P37" s="65" t="str">
        <f>IF(D37=0,"NO SE PROGRAMARON HONORARIOS",M37/D37)</f>
        <v>0</v>
      </c>
      <c r="Q37" s="65" t="str">
        <f>IF(C37=0,"NO SE COTIZARON HONORARIOS",M37/C37)</f>
        <v>NO SE COTIZARON HONORARIOS</v>
      </c>
    </row>
    <row r="38" spans="1:17">
      <c r="A38" s="63" t="s"/>
      <c r="B38" s="63" t="s"/>
      <c r="C38" s="64" t="s"/>
      <c r="D38" s="64" t="s"/>
      <c r="E38" s="64" t="s"/>
      <c r="F38" s="65" t="s"/>
      <c r="G38" s="64" t="s"/>
      <c r="H38" s="63" t="s"/>
      <c r="I38" s="64" t="s"/>
      <c r="J38" s="64" t="s"/>
      <c r="K38" s="64" t="s"/>
      <c r="L38" s="64" t="s"/>
      <c r="M38" s="64" t="s"/>
      <c r="N38" s="65" t="s"/>
      <c r="O38" s="64" t="s"/>
      <c r="P38" s="65" t="s"/>
      <c r="Q38" s="65" t="s"/>
    </row>
    <row r="39" spans="1:17">
      <c r="A39" s="63" t="s">
        <v>57</v>
      </c>
      <c r="B39" s="63" t="s">
        <v>58</v>
      </c>
      <c r="C39" s="64"/>
      <c r="D39" s="64">
        <v>1232500</v>
      </c>
      <c r="E39" s="64">
        <v>295500</v>
      </c>
      <c r="F39" s="65">
        <f>E39/E128</f>
        <v>0.0173235791324</v>
      </c>
      <c r="G39" s="64">
        <f>F39*B132+F39*B133</f>
        <v>0</v>
      </c>
      <c r="H39" s="63" t="s"/>
      <c r="I39" s="64" t="s"/>
      <c r="J39" s="64">
        <f>G39+SUM(I39:I39)</f>
        <v>0</v>
      </c>
      <c r="K39" s="64">
        <v>493000</v>
      </c>
      <c r="L39" s="64"/>
      <c r="M39" s="64" t="str">
        <f>K39+L39</f>
        <v>0</v>
      </c>
      <c r="N39" s="65">
        <f>IF(D39=0,"SIN PROGRAMACIÓN",J39/D39)</f>
        <v>0</v>
      </c>
      <c r="O39" s="64" t="str">
        <f>IF(D39=0,"N/A",IF(N39&gt;100%,C39,N39*C39))</f>
        <v>0</v>
      </c>
      <c r="P39" s="65" t="str">
        <f>IF(D39=0,"NO SE PROGRAMARON HONORARIOS",M39/D39)</f>
        <v>0</v>
      </c>
      <c r="Q39" s="65" t="str">
        <f>IF(C39=0,"NO SE COTIZARON HONORARIOS",M39/C39)</f>
        <v>NO SE COTIZARON HONORARIOS</v>
      </c>
    </row>
    <row r="40" spans="1:17">
      <c r="A40" s="63" t="s"/>
      <c r="B40" s="63" t="s"/>
      <c r="C40" s="64" t="s"/>
      <c r="D40" s="64" t="s"/>
      <c r="E40" s="64" t="s"/>
      <c r="F40" s="65" t="s"/>
      <c r="G40" s="64" t="s"/>
      <c r="H40" s="63" t="s"/>
      <c r="I40" s="64" t="s"/>
      <c r="J40" s="64" t="s"/>
      <c r="K40" s="64" t="s"/>
      <c r="L40" s="64" t="s"/>
      <c r="M40" s="64" t="s"/>
      <c r="N40" s="65" t="s"/>
      <c r="O40" s="64" t="s"/>
      <c r="P40" s="65" t="s"/>
      <c r="Q40" s="65" t="s"/>
    </row>
    <row r="41" spans="1:17">
      <c r="A41" s="63" t="s">
        <v>59</v>
      </c>
      <c r="B41" s="63" t="s">
        <v>60</v>
      </c>
      <c r="C41" s="64"/>
      <c r="D41" s="64">
        <v>340000</v>
      </c>
      <c r="E41" s="64">
        <v>220500</v>
      </c>
      <c r="F41" s="65">
        <f>E41/E128</f>
        <v>0.0129267316368</v>
      </c>
      <c r="G41" s="64">
        <f>F41*B132+F41*B133</f>
        <v>0</v>
      </c>
      <c r="H41" s="63" t="s"/>
      <c r="I41" s="64" t="s"/>
      <c r="J41" s="64">
        <f>G41+SUM(I41:I41)</f>
        <v>0</v>
      </c>
      <c r="K41" s="64">
        <v>220500</v>
      </c>
      <c r="L41" s="64"/>
      <c r="M41" s="64" t="str">
        <f>K41+L41</f>
        <v>0</v>
      </c>
      <c r="N41" s="65">
        <f>IF(D41=0,"SIN PROGRAMACIÓN",J41/D41)</f>
        <v>0</v>
      </c>
      <c r="O41" s="64" t="str">
        <f>IF(D41=0,"N/A",IF(N41&gt;100%,C41,N41*C41))</f>
        <v>0</v>
      </c>
      <c r="P41" s="65" t="str">
        <f>IF(D41=0,"NO SE PROGRAMARON HONORARIOS",M41/D41)</f>
        <v>0</v>
      </c>
      <c r="Q41" s="65" t="str">
        <f>IF(C41=0,"NO SE COTIZARON HONORARIOS",M41/C41)</f>
        <v>NO SE COTIZARON HONORARIOS</v>
      </c>
    </row>
    <row r="42" spans="1:17">
      <c r="A42" s="63" t="s"/>
      <c r="B42" s="63" t="s"/>
      <c r="C42" s="64" t="s"/>
      <c r="D42" s="64" t="s"/>
      <c r="E42" s="64" t="s"/>
      <c r="F42" s="65" t="s"/>
      <c r="G42" s="64" t="s"/>
      <c r="H42" s="63" t="s"/>
      <c r="I42" s="64" t="s"/>
      <c r="J42" s="64" t="s"/>
      <c r="K42" s="64" t="s"/>
      <c r="L42" s="64" t="s"/>
      <c r="M42" s="64" t="s"/>
      <c r="N42" s="65" t="s"/>
      <c r="O42" s="64" t="s"/>
      <c r="P42" s="65" t="s"/>
      <c r="Q42" s="65" t="s"/>
    </row>
    <row r="43" spans="1:17">
      <c r="A43" s="63" t="s">
        <v>61</v>
      </c>
      <c r="B43" s="63" t="s">
        <v>62</v>
      </c>
      <c r="C43" s="64"/>
      <c r="D43" s="64">
        <v>680000</v>
      </c>
      <c r="E43" s="64">
        <v>245000</v>
      </c>
      <c r="F43" s="65">
        <f>E43/E128</f>
        <v>0.014363035152</v>
      </c>
      <c r="G43" s="64">
        <f>F43*B132+F43*B133</f>
        <v>0</v>
      </c>
      <c r="H43" s="63" t="s"/>
      <c r="I43" s="64" t="s"/>
      <c r="J43" s="64">
        <f>G43+SUM(I43:I43)</f>
        <v>0</v>
      </c>
      <c r="K43" s="64">
        <v>637000</v>
      </c>
      <c r="L43" s="64"/>
      <c r="M43" s="64" t="str">
        <f>K43+L43</f>
        <v>0</v>
      </c>
      <c r="N43" s="65">
        <f>IF(D43=0,"SIN PROGRAMACIÓN",J43/D43)</f>
        <v>0</v>
      </c>
      <c r="O43" s="64" t="str">
        <f>IF(D43=0,"N/A",IF(N43&gt;100%,C43,N43*C43))</f>
        <v>0</v>
      </c>
      <c r="P43" s="65" t="str">
        <f>IF(D43=0,"NO SE PROGRAMARON HONORARIOS",M43/D43)</f>
        <v>0</v>
      </c>
      <c r="Q43" s="65" t="str">
        <f>IF(C43=0,"NO SE COTIZARON HONORARIOS",M43/C43)</f>
        <v>NO SE COTIZARON HONORARIOS</v>
      </c>
    </row>
    <row r="44" spans="1:17">
      <c r="A44" s="63" t="s"/>
      <c r="B44" s="63" t="s"/>
      <c r="C44" s="64" t="s"/>
      <c r="D44" s="64" t="s"/>
      <c r="E44" s="64" t="s"/>
      <c r="F44" s="65" t="s"/>
      <c r="G44" s="64" t="s"/>
      <c r="H44" s="63" t="s"/>
      <c r="I44" s="64" t="s"/>
      <c r="J44" s="64" t="s"/>
      <c r="K44" s="64" t="s"/>
      <c r="L44" s="64" t="s"/>
      <c r="M44" s="64" t="s"/>
      <c r="N44" s="65" t="s"/>
      <c r="O44" s="64" t="s"/>
      <c r="P44" s="65" t="s"/>
      <c r="Q44" s="65" t="s"/>
    </row>
    <row r="45" spans="1:17">
      <c r="A45" s="63" t="s">
        <v>63</v>
      </c>
      <c r="B45" s="63" t="s">
        <v>64</v>
      </c>
      <c r="C45" s="64">
        <v>12000000</v>
      </c>
      <c r="D45" s="64">
        <v>5578160</v>
      </c>
      <c r="E45" s="64">
        <v>2528000</v>
      </c>
      <c r="F45" s="65">
        <f>E45/E128</f>
        <v>0.148203072916</v>
      </c>
      <c r="G45" s="64">
        <f>F45*B132+F45*B133</f>
        <v>0</v>
      </c>
      <c r="H45" s="63" t="s"/>
      <c r="I45" s="64" t="s"/>
      <c r="J45" s="64">
        <f>G45+SUM(I45:I45)</f>
        <v>0</v>
      </c>
      <c r="K45" s="64">
        <v>4503000</v>
      </c>
      <c r="L45" s="64"/>
      <c r="M45" s="64" t="str">
        <f>K45+L45</f>
        <v>0</v>
      </c>
      <c r="N45" s="65">
        <f>IF(D45=0,"SIN PROGRAMACIÓN",J45/D45)</f>
        <v>0</v>
      </c>
      <c r="O45" s="64">
        <f>IF(D45=0,"N/A",IF(N45&gt;100%,C45,N45*C45))</f>
        <v>0</v>
      </c>
      <c r="P45" s="65" t="str">
        <f>IF(D45=0,"NO SE PROGRAMARON HONORARIOS",M45/D45)</f>
        <v>0</v>
      </c>
      <c r="Q45" s="65" t="str">
        <f>IF(C45=0,"NO SE COTIZARON HONORARIOS",M45/C45)</f>
        <v>0</v>
      </c>
    </row>
    <row r="46" spans="1:17">
      <c r="A46" s="63" t="s"/>
      <c r="B46" s="63" t="s"/>
      <c r="C46" s="64" t="s"/>
      <c r="D46" s="64" t="s"/>
      <c r="E46" s="64" t="s"/>
      <c r="F46" s="65" t="s"/>
      <c r="G46" s="64" t="s"/>
      <c r="H46" s="63" t="s"/>
      <c r="I46" s="64" t="s"/>
      <c r="J46" s="64" t="s"/>
      <c r="K46" s="64" t="s"/>
      <c r="L46" s="64" t="s"/>
      <c r="M46" s="64" t="s"/>
      <c r="N46" s="65" t="s"/>
      <c r="O46" s="64" t="s"/>
      <c r="P46" s="65" t="s"/>
      <c r="Q46" s="65" t="s"/>
    </row>
    <row r="47" spans="1:17">
      <c r="A47" s="63" t="s">
        <v>65</v>
      </c>
      <c r="B47" s="63" t="s">
        <v>66</v>
      </c>
      <c r="C47" s="64"/>
      <c r="D47" s="64">
        <v>170000</v>
      </c>
      <c r="E47" s="64">
        <v>98000</v>
      </c>
      <c r="F47" s="65">
        <f>E47/E128</f>
        <v>0.00574521406081</v>
      </c>
      <c r="G47" s="64">
        <f>F47*B132+F47*B133</f>
        <v>0</v>
      </c>
      <c r="H47" s="63" t="s"/>
      <c r="I47" s="64" t="s"/>
      <c r="J47" s="64">
        <f>G47+SUM(I47:I47)</f>
        <v>0</v>
      </c>
      <c r="K47" s="64">
        <v>98000</v>
      </c>
      <c r="L47" s="64"/>
      <c r="M47" s="64" t="str">
        <f>K47+L47</f>
        <v>0</v>
      </c>
      <c r="N47" s="65">
        <f>IF(D47=0,"SIN PROGRAMACIÓN",J47/D47)</f>
        <v>0</v>
      </c>
      <c r="O47" s="64" t="str">
        <f>IF(D47=0,"N/A",IF(N47&gt;100%,C47,N47*C47))</f>
        <v>0</v>
      </c>
      <c r="P47" s="65" t="str">
        <f>IF(D47=0,"NO SE PROGRAMARON HONORARIOS",M47/D47)</f>
        <v>0</v>
      </c>
      <c r="Q47" s="65" t="str">
        <f>IF(C47=0,"NO SE COTIZARON HONORARIOS",M47/C47)</f>
        <v>NO SE COTIZARON HONORARIOS</v>
      </c>
    </row>
    <row r="48" spans="1:17">
      <c r="A48" s="63" t="s"/>
      <c r="B48" s="63" t="s"/>
      <c r="C48" s="64" t="s"/>
      <c r="D48" s="64" t="s"/>
      <c r="E48" s="64" t="s"/>
      <c r="F48" s="65" t="s"/>
      <c r="G48" s="64" t="s"/>
      <c r="H48" s="63" t="s"/>
      <c r="I48" s="64" t="s"/>
      <c r="J48" s="64" t="s"/>
      <c r="K48" s="64" t="s"/>
      <c r="L48" s="64" t="s"/>
      <c r="M48" s="64" t="s"/>
      <c r="N48" s="65" t="s"/>
      <c r="O48" s="64" t="s"/>
      <c r="P48" s="65" t="s"/>
      <c r="Q48" s="65" t="s"/>
    </row>
    <row r="49" spans="1:17">
      <c r="A49" s="63" t="s">
        <v>67</v>
      </c>
      <c r="B49" s="63" t="s">
        <v>68</v>
      </c>
      <c r="C49" s="64">
        <v>1200000</v>
      </c>
      <c r="D49" s="64">
        <v>828752</v>
      </c>
      <c r="E49" s="64">
        <v>607500</v>
      </c>
      <c r="F49" s="65">
        <f>E49/E128</f>
        <v>0.0356144647137</v>
      </c>
      <c r="G49" s="64">
        <f>F49*B132+F49*B133</f>
        <v>0</v>
      </c>
      <c r="H49" s="63" t="s"/>
      <c r="I49" s="64" t="s"/>
      <c r="J49" s="64">
        <f>G49+SUM(I49:I49)</f>
        <v>0</v>
      </c>
      <c r="K49" s="64">
        <v>607500</v>
      </c>
      <c r="L49" s="64"/>
      <c r="M49" s="64" t="str">
        <f>K49+L49</f>
        <v>0</v>
      </c>
      <c r="N49" s="65">
        <f>IF(D49=0,"SIN PROGRAMACIÓN",J49/D49)</f>
        <v>0</v>
      </c>
      <c r="O49" s="64">
        <f>IF(D49=0,"N/A",IF(N49&gt;100%,C49,N49*C49))</f>
        <v>0</v>
      </c>
      <c r="P49" s="65" t="str">
        <f>IF(D49=0,"NO SE PROGRAMARON HONORARIOS",M49/D49)</f>
        <v>0</v>
      </c>
      <c r="Q49" s="65" t="str">
        <f>IF(C49=0,"NO SE COTIZARON HONORARIOS",M49/C49)</f>
        <v>0</v>
      </c>
    </row>
    <row r="50" spans="1:17">
      <c r="A50" s="63" t="s"/>
      <c r="B50" s="63" t="s"/>
      <c r="C50" s="64" t="s"/>
      <c r="D50" s="64" t="s"/>
      <c r="E50" s="64" t="s"/>
      <c r="F50" s="65" t="s"/>
      <c r="G50" s="64" t="s"/>
      <c r="H50" s="63" t="s"/>
      <c r="I50" s="64" t="s"/>
      <c r="J50" s="64" t="s"/>
      <c r="K50" s="64" t="s"/>
      <c r="L50" s="64" t="s"/>
      <c r="M50" s="64" t="s"/>
      <c r="N50" s="65" t="s"/>
      <c r="O50" s="64" t="s"/>
      <c r="P50" s="65" t="s"/>
      <c r="Q50" s="65" t="s"/>
    </row>
    <row r="51" spans="1:17">
      <c r="A51" s="63" t="s">
        <v>69</v>
      </c>
      <c r="B51" s="63" t="s">
        <v>70</v>
      </c>
      <c r="C51" s="64">
        <v>4500000</v>
      </c>
      <c r="D51" s="64">
        <v>1593760</v>
      </c>
      <c r="E51" s="64">
        <v>829500</v>
      </c>
      <c r="F51" s="65">
        <f>E51/E128</f>
        <v>0.0486291333005</v>
      </c>
      <c r="G51" s="64">
        <f>F51*B132+F51*B133</f>
        <v>0</v>
      </c>
      <c r="H51" s="63" t="s"/>
      <c r="I51" s="64" t="s"/>
      <c r="J51" s="64">
        <f>G51+SUM(I51:I51)</f>
        <v>0</v>
      </c>
      <c r="K51" s="64">
        <v>1145500</v>
      </c>
      <c r="L51" s="64"/>
      <c r="M51" s="64" t="str">
        <f>K51+L51</f>
        <v>0</v>
      </c>
      <c r="N51" s="65">
        <f>IF(D51=0,"SIN PROGRAMACIÓN",J51/D51)</f>
        <v>0</v>
      </c>
      <c r="O51" s="64">
        <f>IF(D51=0,"N/A",IF(N51&gt;100%,C51,N51*C51))</f>
        <v>0</v>
      </c>
      <c r="P51" s="65" t="str">
        <f>IF(D51=0,"NO SE PROGRAMARON HONORARIOS",M51/D51)</f>
        <v>0</v>
      </c>
      <c r="Q51" s="65" t="str">
        <f>IF(C51=0,"NO SE COTIZARON HONORARIOS",M51/C51)</f>
        <v>0</v>
      </c>
    </row>
    <row r="52" spans="1:17">
      <c r="A52" s="63" t="s"/>
      <c r="B52" s="63" t="s"/>
      <c r="C52" s="64" t="s"/>
      <c r="D52" s="64" t="s"/>
      <c r="E52" s="64" t="s"/>
      <c r="F52" s="65" t="s"/>
      <c r="G52" s="64" t="s"/>
      <c r="H52" s="63" t="s"/>
      <c r="I52" s="64" t="s"/>
      <c r="J52" s="64" t="s"/>
      <c r="K52" s="64" t="s"/>
      <c r="L52" s="64" t="s"/>
      <c r="M52" s="64" t="s"/>
      <c r="N52" s="65" t="s"/>
      <c r="O52" s="64" t="s"/>
      <c r="P52" s="65" t="s"/>
      <c r="Q52" s="65" t="s"/>
    </row>
    <row r="53" spans="1:17">
      <c r="A53" s="63" t="s">
        <v>71</v>
      </c>
      <c r="B53" s="63" t="s">
        <v>72</v>
      </c>
      <c r="C53" s="64">
        <v>1200000</v>
      </c>
      <c r="D53" s="64">
        <v>956256</v>
      </c>
      <c r="E53" s="64">
        <v>197500</v>
      </c>
      <c r="F53" s="65">
        <f>E53/E128</f>
        <v>0.0115783650715</v>
      </c>
      <c r="G53" s="64">
        <f>F53*B132+F53*B133</f>
        <v>0</v>
      </c>
      <c r="H53" s="63" t="s"/>
      <c r="I53" s="64" t="s"/>
      <c r="J53" s="64">
        <f>G53+SUM(I53:I53)</f>
        <v>0</v>
      </c>
      <c r="K53" s="64">
        <v>513500</v>
      </c>
      <c r="L53" s="64"/>
      <c r="M53" s="64" t="str">
        <f>K53+L53</f>
        <v>0</v>
      </c>
      <c r="N53" s="65">
        <f>IF(D53=0,"SIN PROGRAMACIÓN",J53/D53)</f>
        <v>0</v>
      </c>
      <c r="O53" s="64">
        <f>IF(D53=0,"N/A",IF(N53&gt;100%,C53,N53*C53))</f>
        <v>0</v>
      </c>
      <c r="P53" s="65" t="str">
        <f>IF(D53=0,"NO SE PROGRAMARON HONORARIOS",M53/D53)</f>
        <v>0</v>
      </c>
      <c r="Q53" s="65" t="str">
        <f>IF(C53=0,"NO SE COTIZARON HONORARIOS",M53/C53)</f>
        <v>0</v>
      </c>
    </row>
    <row r="54" spans="1:17">
      <c r="A54" s="63" t="s"/>
      <c r="B54" s="63" t="s"/>
      <c r="C54" s="64" t="s"/>
      <c r="D54" s="64" t="s"/>
      <c r="E54" s="64" t="s"/>
      <c r="F54" s="65" t="s"/>
      <c r="G54" s="64" t="s"/>
      <c r="H54" s="63" t="s"/>
      <c r="I54" s="64" t="s"/>
      <c r="J54" s="64" t="s"/>
      <c r="K54" s="64" t="s"/>
      <c r="L54" s="64" t="s"/>
      <c r="M54" s="64" t="s"/>
      <c r="N54" s="65" t="s"/>
      <c r="O54" s="64" t="s"/>
      <c r="P54" s="65" t="s"/>
      <c r="Q54" s="65" t="s"/>
    </row>
    <row r="55" spans="1:17">
      <c r="A55" s="63" t="s">
        <v>73</v>
      </c>
      <c r="B55" s="63" t="s">
        <v>74</v>
      </c>
      <c r="C55" s="64">
        <v>12495000</v>
      </c>
      <c r="D55" s="64">
        <v>1700000</v>
      </c>
      <c r="E55" s="64">
        <v>1570500</v>
      </c>
      <c r="F55" s="65">
        <f>E55/E128</f>
        <v>0.0920699865562</v>
      </c>
      <c r="G55" s="64">
        <f>F55*B132+F55*B133</f>
        <v>0</v>
      </c>
      <c r="H55" s="63" t="s"/>
      <c r="I55" s="64" t="s"/>
      <c r="J55" s="64">
        <f>G55+SUM(I55:I55)</f>
        <v>0</v>
      </c>
      <c r="K55" s="64">
        <v>1849500</v>
      </c>
      <c r="L55" s="64"/>
      <c r="M55" s="64" t="str">
        <f>K55+L55</f>
        <v>0</v>
      </c>
      <c r="N55" s="65">
        <f>IF(D55=0,"SIN PROGRAMACIÓN",J55/D55)</f>
        <v>0</v>
      </c>
      <c r="O55" s="64">
        <f>IF(D55=0,"N/A",IF(N55&gt;100%,C55,N55*C55))</f>
        <v>0</v>
      </c>
      <c r="P55" s="65" t="str">
        <f>IF(D55=0,"NO SE PROGRAMARON HONORARIOS",M55/D55)</f>
        <v>0</v>
      </c>
      <c r="Q55" s="65" t="str">
        <f>IF(C55=0,"NO SE COTIZARON HONORARIOS",M55/C55)</f>
        <v>0</v>
      </c>
    </row>
    <row r="56" spans="1:17">
      <c r="A56" s="63" t="s"/>
      <c r="B56" s="63" t="s"/>
      <c r="C56" s="64" t="s"/>
      <c r="D56" s="64" t="s"/>
      <c r="E56" s="64" t="s"/>
      <c r="F56" s="65" t="s"/>
      <c r="G56" s="64" t="s"/>
      <c r="H56" s="63" t="s"/>
      <c r="I56" s="64" t="s"/>
      <c r="J56" s="64" t="s"/>
      <c r="K56" s="64" t="s"/>
      <c r="L56" s="64" t="s"/>
      <c r="M56" s="64" t="s"/>
      <c r="N56" s="65" t="s"/>
      <c r="O56" s="64" t="s"/>
      <c r="P56" s="65" t="s"/>
      <c r="Q56" s="65" t="s"/>
    </row>
    <row r="57" spans="1:17">
      <c r="A57" s="63" t="s">
        <v>75</v>
      </c>
      <c r="B57" s="63" t="s">
        <v>76</v>
      </c>
      <c r="C57" s="64"/>
      <c r="D57" s="64">
        <v>1020000</v>
      </c>
      <c r="E57" s="64">
        <v>833000</v>
      </c>
      <c r="F57" s="65">
        <f>E57/E128</f>
        <v>0.0488343195169</v>
      </c>
      <c r="G57" s="64">
        <f>F57*B132+F57*B133</f>
        <v>0</v>
      </c>
      <c r="H57" s="63" t="s"/>
      <c r="I57" s="64" t="s"/>
      <c r="J57" s="64">
        <f>G57+SUM(I57:I57)</f>
        <v>0</v>
      </c>
      <c r="K57" s="64">
        <v>1053500</v>
      </c>
      <c r="L57" s="64"/>
      <c r="M57" s="64" t="str">
        <f>K57+L57</f>
        <v>0</v>
      </c>
      <c r="N57" s="65">
        <f>IF(D57=0,"SIN PROGRAMACIÓN",J57/D57)</f>
        <v>0</v>
      </c>
      <c r="O57" s="64" t="str">
        <f>IF(D57=0,"N/A",IF(N57&gt;100%,C57,N57*C57))</f>
        <v>0</v>
      </c>
      <c r="P57" s="65" t="str">
        <f>IF(D57=0,"NO SE PROGRAMARON HONORARIOS",M57/D57)</f>
        <v>0</v>
      </c>
      <c r="Q57" s="65" t="str">
        <f>IF(C57=0,"NO SE COTIZARON HONORARIOS",M57/C57)</f>
        <v>NO SE COTIZARON HONORARIOS</v>
      </c>
    </row>
    <row r="58" spans="1:17">
      <c r="A58" s="63" t="s"/>
      <c r="B58" s="63" t="s"/>
      <c r="C58" s="64" t="s"/>
      <c r="D58" s="64" t="s"/>
      <c r="E58" s="64" t="s"/>
      <c r="F58" s="65" t="s"/>
      <c r="G58" s="64" t="s"/>
      <c r="H58" s="63" t="s"/>
      <c r="I58" s="64" t="s"/>
      <c r="J58" s="64" t="s"/>
      <c r="K58" s="64" t="s"/>
      <c r="L58" s="64" t="s"/>
      <c r="M58" s="64" t="s"/>
      <c r="N58" s="65" t="s"/>
      <c r="O58" s="64" t="s"/>
      <c r="P58" s="65" t="s"/>
      <c r="Q58" s="65" t="s"/>
    </row>
    <row r="59" spans="1:17">
      <c r="A59" s="63" t="s">
        <v>77</v>
      </c>
      <c r="B59" s="63" t="s">
        <v>78</v>
      </c>
      <c r="C59" s="64">
        <v>2500000</v>
      </c>
      <c r="D59" s="64">
        <v>1615000</v>
      </c>
      <c r="E59" s="64">
        <v>679000</v>
      </c>
      <c r="F59" s="65">
        <f>E59/E128</f>
        <v>0.0398061259928</v>
      </c>
      <c r="G59" s="64">
        <f>F59*B132+F59*B133</f>
        <v>0</v>
      </c>
      <c r="H59" s="63" t="s"/>
      <c r="I59" s="64" t="s"/>
      <c r="J59" s="64">
        <f>G59+SUM(I59:I59)</f>
        <v>0</v>
      </c>
      <c r="K59" s="64">
        <v>778000</v>
      </c>
      <c r="L59" s="64"/>
      <c r="M59" s="64" t="str">
        <f>K59+L59</f>
        <v>0</v>
      </c>
      <c r="N59" s="65">
        <f>IF(D59=0,"SIN PROGRAMACIÓN",J59/D59)</f>
        <v>0</v>
      </c>
      <c r="O59" s="64">
        <f>IF(D59=0,"N/A",IF(N59&gt;100%,C59,N59*C59))</f>
        <v>0</v>
      </c>
      <c r="P59" s="65" t="str">
        <f>IF(D59=0,"NO SE PROGRAMARON HONORARIOS",M59/D59)</f>
        <v>0</v>
      </c>
      <c r="Q59" s="65" t="str">
        <f>IF(C59=0,"NO SE COTIZARON HONORARIOS",M59/C59)</f>
        <v>0</v>
      </c>
    </row>
    <row r="60" spans="1:17">
      <c r="A60" s="63" t="s"/>
      <c r="B60" s="63" t="s"/>
      <c r="C60" s="64" t="s"/>
      <c r="D60" s="64" t="s"/>
      <c r="E60" s="64" t="s"/>
      <c r="F60" s="65" t="s"/>
      <c r="G60" s="64" t="s"/>
      <c r="H60" s="63" t="s"/>
      <c r="I60" s="64" t="s"/>
      <c r="J60" s="64" t="s"/>
      <c r="K60" s="64" t="s"/>
      <c r="L60" s="64" t="s"/>
      <c r="M60" s="64" t="s"/>
      <c r="N60" s="65" t="s"/>
      <c r="O60" s="64" t="s"/>
      <c r="P60" s="65" t="s"/>
      <c r="Q60" s="65" t="s"/>
    </row>
    <row r="61" spans="1:17">
      <c r="A61" s="63" t="s">
        <v>79</v>
      </c>
      <c r="B61" s="63" t="s">
        <v>80</v>
      </c>
      <c r="C61" s="64">
        <v>-9665474</v>
      </c>
      <c r="D61" s="64">
        <v>128894704</v>
      </c>
      <c r="E61" s="64">
        <v>12149000</v>
      </c>
      <c r="F61" s="65">
        <f>E61/E128</f>
        <v>0.712230669641</v>
      </c>
      <c r="G61" s="64">
        <f>F61*B132+F61*B133</f>
        <v>0</v>
      </c>
      <c r="H61" s="63" t="s"/>
      <c r="I61" s="64" t="s"/>
      <c r="J61" s="64">
        <f>G61+SUM(I61:I61)</f>
        <v>0</v>
      </c>
      <c r="K61" s="64">
        <v>18958626</v>
      </c>
      <c r="L61" s="64"/>
      <c r="M61" s="64" t="str">
        <f>K61+L61</f>
        <v>0</v>
      </c>
      <c r="N61" s="65">
        <f>IF(D61=0,"SIN PROGRAMACIÓN",J61/D61)</f>
        <v>0</v>
      </c>
      <c r="O61" s="64">
        <f>IF(D61=0,"N/A",IF(N61&gt;100%,C61,N61*C61))</f>
        <v>-0</v>
      </c>
      <c r="P61" s="65" t="str">
        <f>IF(D61=0,"NO SE PROGRAMARON HONORARIOS",M61/D61)</f>
        <v>0</v>
      </c>
      <c r="Q61" s="65" t="str">
        <f>IF(C61=0,"NO SE COTIZARON HONORARIOS",M61/C61)</f>
        <v>0</v>
      </c>
    </row>
    <row r="62" spans="1:17">
      <c r="A62" s="63" t="s"/>
      <c r="B62" s="63" t="s"/>
      <c r="C62" s="64" t="s"/>
      <c r="D62" s="64" t="s"/>
      <c r="E62" s="64" t="s"/>
      <c r="F62" s="65" t="s"/>
      <c r="G62" s="64" t="s"/>
      <c r="H62" s="63" t="s"/>
      <c r="I62" s="64" t="s"/>
      <c r="J62" s="64" t="s"/>
      <c r="K62" s="64" t="s"/>
      <c r="L62" s="64" t="s"/>
      <c r="M62" s="64" t="s"/>
      <c r="N62" s="65" t="s"/>
      <c r="O62" s="64" t="s"/>
      <c r="P62" s="65" t="s"/>
      <c r="Q62" s="65" t="s"/>
    </row>
    <row r="63" spans="1:17">
      <c r="A63" s="63" t="s">
        <v>81</v>
      </c>
      <c r="B63" s="63" t="s">
        <v>82</v>
      </c>
      <c r="C63" s="64">
        <v>16368000</v>
      </c>
      <c r="D63" s="64">
        <v>8534040</v>
      </c>
      <c r="E63" s="64">
        <v>2833000</v>
      </c>
      <c r="F63" s="65">
        <f>E63/E128</f>
        <v>0.166083586064</v>
      </c>
      <c r="G63" s="64">
        <f>F63*B132+F63*B133</f>
        <v>0</v>
      </c>
      <c r="H63" s="63" t="s"/>
      <c r="I63" s="64" t="s"/>
      <c r="J63" s="64">
        <f>G63+SUM(I63:I63)</f>
        <v>0</v>
      </c>
      <c r="K63" s="64">
        <v>4824499</v>
      </c>
      <c r="L63" s="64"/>
      <c r="M63" s="64" t="str">
        <f>K63+L63</f>
        <v>0</v>
      </c>
      <c r="N63" s="65">
        <f>IF(D63=0,"SIN PROGRAMACIÓN",J63/D63)</f>
        <v>0</v>
      </c>
      <c r="O63" s="64">
        <f>IF(D63=0,"N/A",IF(N63&gt;100%,C63,N63*C63))</f>
        <v>0</v>
      </c>
      <c r="P63" s="65" t="str">
        <f>IF(D63=0,"NO SE PROGRAMARON HONORARIOS",M63/D63)</f>
        <v>0</v>
      </c>
      <c r="Q63" s="65" t="str">
        <f>IF(C63=0,"NO SE COTIZARON HONORARIOS",M63/C63)</f>
        <v>0</v>
      </c>
    </row>
    <row r="64" spans="1:17">
      <c r="A64" s="63" t="s"/>
      <c r="B64" s="63" t="s"/>
      <c r="C64" s="64" t="s"/>
      <c r="D64" s="64" t="s"/>
      <c r="E64" s="64" t="s"/>
      <c r="F64" s="65" t="s"/>
      <c r="G64" s="64" t="s"/>
      <c r="H64" s="63" t="s"/>
      <c r="I64" s="64" t="s"/>
      <c r="J64" s="64" t="s"/>
      <c r="K64" s="64" t="s"/>
      <c r="L64" s="64" t="s"/>
      <c r="M64" s="64" t="s"/>
      <c r="N64" s="65" t="s"/>
      <c r="O64" s="64" t="s"/>
      <c r="P64" s="65" t="s"/>
      <c r="Q64" s="65" t="s"/>
    </row>
    <row r="65" spans="1:17">
      <c r="A65" s="63" t="s">
        <v>83</v>
      </c>
      <c r="B65" s="63" t="s">
        <v>84</v>
      </c>
      <c r="C65" s="64">
        <v>33114834</v>
      </c>
      <c r="D65" s="64">
        <v>11570635</v>
      </c>
      <c r="E65" s="64">
        <v>890000</v>
      </c>
      <c r="F65" s="65">
        <f>E65/E128</f>
        <v>0.0521759236135</v>
      </c>
      <c r="G65" s="64">
        <f>F65*B132+F65*B133</f>
        <v>0</v>
      </c>
      <c r="H65" s="63" t="s"/>
      <c r="I65" s="64" t="s"/>
      <c r="J65" s="64">
        <f>G65+SUM(I65:I65)</f>
        <v>0</v>
      </c>
      <c r="K65" s="64">
        <v>1268000</v>
      </c>
      <c r="L65" s="64"/>
      <c r="M65" s="64" t="str">
        <f>K65+L65</f>
        <v>0</v>
      </c>
      <c r="N65" s="65">
        <f>IF(D65=0,"SIN PROGRAMACIÓN",J65/D65)</f>
        <v>0</v>
      </c>
      <c r="O65" s="64">
        <f>IF(D65=0,"N/A",IF(N65&gt;100%,C65,N65*C65))</f>
        <v>0</v>
      </c>
      <c r="P65" s="65" t="str">
        <f>IF(D65=0,"NO SE PROGRAMARON HONORARIOS",M65/D65)</f>
        <v>0</v>
      </c>
      <c r="Q65" s="65" t="str">
        <f>IF(C65=0,"NO SE COTIZARON HONORARIOS",M65/C65)</f>
        <v>0</v>
      </c>
    </row>
    <row r="66" spans="1:17">
      <c r="A66" s="63" t="s"/>
      <c r="B66" s="63" t="s"/>
      <c r="C66" s="64" t="s"/>
      <c r="D66" s="64" t="s"/>
      <c r="E66" s="64" t="s"/>
      <c r="F66" s="65" t="s"/>
      <c r="G66" s="64" t="s"/>
      <c r="H66" s="63" t="s"/>
      <c r="I66" s="64" t="s"/>
      <c r="J66" s="64" t="s"/>
      <c r="K66" s="64" t="s"/>
      <c r="L66" s="64" t="s"/>
      <c r="M66" s="64" t="s"/>
      <c r="N66" s="65" t="s"/>
      <c r="O66" s="64" t="s"/>
      <c r="P66" s="65" t="s"/>
      <c r="Q66" s="65" t="s"/>
    </row>
    <row r="67" spans="1:17">
      <c r="A67" s="63" t="s">
        <v>85</v>
      </c>
      <c r="B67" s="63" t="s">
        <v>86</v>
      </c>
      <c r="C67" s="64"/>
      <c r="D67" s="64">
        <v>680000</v>
      </c>
      <c r="E67" s="64">
        <v>220500</v>
      </c>
      <c r="F67" s="65">
        <f>E67/E128</f>
        <v>0.0129267316368</v>
      </c>
      <c r="G67" s="64">
        <f>F67*B132+F67*B133</f>
        <v>0</v>
      </c>
      <c r="H67" s="63" t="s"/>
      <c r="I67" s="64" t="s"/>
      <c r="J67" s="64">
        <f>G67+SUM(I67:I67)</f>
        <v>0</v>
      </c>
      <c r="K67" s="64">
        <v>821800</v>
      </c>
      <c r="L67" s="64"/>
      <c r="M67" s="64" t="str">
        <f>K67+L67</f>
        <v>0</v>
      </c>
      <c r="N67" s="65">
        <f>IF(D67=0,"SIN PROGRAMACIÓN",J67/D67)</f>
        <v>0</v>
      </c>
      <c r="O67" s="64" t="str">
        <f>IF(D67=0,"N/A",IF(N67&gt;100%,C67,N67*C67))</f>
        <v>0</v>
      </c>
      <c r="P67" s="65" t="str">
        <f>IF(D67=0,"NO SE PROGRAMARON HONORARIOS",M67/D67)</f>
        <v>0</v>
      </c>
      <c r="Q67" s="65" t="str">
        <f>IF(C67=0,"NO SE COTIZARON HONORARIOS",M67/C67)</f>
        <v>NO SE COTIZARON HONORARIOS</v>
      </c>
    </row>
    <row r="68" spans="1:17">
      <c r="A68" s="63" t="s"/>
      <c r="B68" s="63" t="s"/>
      <c r="C68" s="64" t="s"/>
      <c r="D68" s="64" t="s"/>
      <c r="E68" s="64" t="s"/>
      <c r="F68" s="65" t="s"/>
      <c r="G68" s="64" t="s"/>
      <c r="H68" s="63" t="s"/>
      <c r="I68" s="64" t="s"/>
      <c r="J68" s="64" t="s"/>
      <c r="K68" s="64" t="s"/>
      <c r="L68" s="64" t="s"/>
      <c r="M68" s="64" t="s"/>
      <c r="N68" s="65" t="s"/>
      <c r="O68" s="64" t="s"/>
      <c r="P68" s="65" t="s"/>
      <c r="Q68" s="65" t="s"/>
    </row>
    <row r="69" spans="1:17">
      <c r="A69" s="63" t="s">
        <v>87</v>
      </c>
      <c r="B69" s="63" t="s">
        <v>88</v>
      </c>
      <c r="C69" s="64">
        <v>2640000</v>
      </c>
      <c r="D69" s="64">
        <v>905250</v>
      </c>
      <c r="E69" s="64">
        <v>408064</v>
      </c>
      <c r="F69" s="65">
        <f>E69/E128</f>
        <v>0.0239226023522</v>
      </c>
      <c r="G69" s="64">
        <f>F69*B132+F69*B133</f>
        <v>0</v>
      </c>
      <c r="H69" s="63" t="s"/>
      <c r="I69" s="64" t="s"/>
      <c r="J69" s="64">
        <f>G69+SUM(I69:I69)</f>
        <v>0</v>
      </c>
      <c r="K69" s="64">
        <v>408064</v>
      </c>
      <c r="L69" s="64"/>
      <c r="M69" s="64" t="str">
        <f>K69+L69</f>
        <v>0</v>
      </c>
      <c r="N69" s="65">
        <f>IF(D69=0,"SIN PROGRAMACIÓN",J69/D69)</f>
        <v>0</v>
      </c>
      <c r="O69" s="64">
        <f>IF(D69=0,"N/A",IF(N69&gt;100%,C69,N69*C69))</f>
        <v>0</v>
      </c>
      <c r="P69" s="65" t="str">
        <f>IF(D69=0,"NO SE PROGRAMARON HONORARIOS",M69/D69)</f>
        <v>0</v>
      </c>
      <c r="Q69" s="65" t="str">
        <f>IF(C69=0,"NO SE COTIZARON HONORARIOS",M69/C69)</f>
        <v>0</v>
      </c>
    </row>
    <row r="70" spans="1:17">
      <c r="A70" s="63" t="s"/>
      <c r="B70" s="63" t="s"/>
      <c r="C70" s="64" t="s"/>
      <c r="D70" s="64" t="s"/>
      <c r="E70" s="64" t="s"/>
      <c r="F70" s="65" t="s"/>
      <c r="G70" s="64" t="s"/>
      <c r="H70" s="63" t="s"/>
      <c r="I70" s="64" t="s"/>
      <c r="J70" s="64" t="s"/>
      <c r="K70" s="64" t="s"/>
      <c r="L70" s="64" t="s"/>
      <c r="M70" s="64" t="s"/>
      <c r="N70" s="65" t="s"/>
      <c r="O70" s="64" t="s"/>
      <c r="P70" s="65" t="s"/>
      <c r="Q70" s="65" t="s"/>
    </row>
    <row r="71" spans="1:17">
      <c r="A71" s="63" t="s">
        <v>89</v>
      </c>
      <c r="B71" s="63" t="s">
        <v>90</v>
      </c>
      <c r="C71" s="64">
        <v>70635000</v>
      </c>
      <c r="D71" s="64">
        <v>20608800</v>
      </c>
      <c r="E71" s="64">
        <v>6040236</v>
      </c>
      <c r="F71" s="65">
        <f>E71/E128</f>
        <v>0.354106620386</v>
      </c>
      <c r="G71" s="64">
        <f>F71*B132+F71*B133</f>
        <v>0</v>
      </c>
      <c r="H71" s="63" t="s"/>
      <c r="I71" s="64" t="s"/>
      <c r="J71" s="64">
        <f>G71+SUM(I71:I71)</f>
        <v>0</v>
      </c>
      <c r="K71" s="64">
        <v>20137780</v>
      </c>
      <c r="L71" s="64"/>
      <c r="M71" s="64" t="str">
        <f>K71+L71</f>
        <v>0</v>
      </c>
      <c r="N71" s="65">
        <f>IF(D71=0,"SIN PROGRAMACIÓN",J71/D71)</f>
        <v>0</v>
      </c>
      <c r="O71" s="64">
        <f>IF(D71=0,"N/A",IF(N71&gt;100%,C71,N71*C71))</f>
        <v>0</v>
      </c>
      <c r="P71" s="65" t="str">
        <f>IF(D71=0,"NO SE PROGRAMARON HONORARIOS",M71/D71)</f>
        <v>0</v>
      </c>
      <c r="Q71" s="65" t="str">
        <f>IF(C71=0,"NO SE COTIZARON HONORARIOS",M71/C71)</f>
        <v>0</v>
      </c>
    </row>
    <row r="72" spans="1:17">
      <c r="A72" s="63" t="s"/>
      <c r="B72" s="63" t="s"/>
      <c r="C72" s="64" t="s"/>
      <c r="D72" s="64" t="s"/>
      <c r="E72" s="64" t="s"/>
      <c r="F72" s="65" t="s"/>
      <c r="G72" s="64" t="s"/>
      <c r="H72" s="63" t="s"/>
      <c r="I72" s="64" t="s"/>
      <c r="J72" s="64" t="s"/>
      <c r="K72" s="64" t="s"/>
      <c r="L72" s="64" t="s"/>
      <c r="M72" s="64" t="s"/>
      <c r="N72" s="65" t="s"/>
      <c r="O72" s="64" t="s"/>
      <c r="P72" s="65" t="s"/>
      <c r="Q72" s="65" t="s"/>
    </row>
    <row r="73" spans="1:17">
      <c r="A73" s="63" t="s">
        <v>91</v>
      </c>
      <c r="B73" s="63" t="s">
        <v>92</v>
      </c>
      <c r="C73" s="64">
        <v>1200000</v>
      </c>
      <c r="D73" s="64">
        <v>2245320</v>
      </c>
      <c r="E73" s="64">
        <v>79000</v>
      </c>
      <c r="F73" s="65">
        <f>E73/E128</f>
        <v>0.00463134602861</v>
      </c>
      <c r="G73" s="64">
        <f>F73*B132+F73*B133</f>
        <v>0</v>
      </c>
      <c r="H73" s="63" t="s">
        <v>93</v>
      </c>
      <c r="I73" s="64">
        <v>0</v>
      </c>
      <c r="J73" s="64">
        <f>G73+SUM(I73:I74)</f>
        <v>0</v>
      </c>
      <c r="K73" s="64">
        <v>382650</v>
      </c>
      <c r="L73" s="64">
        <v>400000</v>
      </c>
      <c r="M73" s="64">
        <f>K73+L73</f>
        <v>782650</v>
      </c>
      <c r="N73" s="65">
        <f>IF(D73=0,"SIN PROGRAMACIÓN",J73/D73)</f>
        <v>0</v>
      </c>
      <c r="O73" s="64">
        <f>IF(D73=0,"N/A",IF(N73&gt;100%,C73,N73*C73))</f>
        <v>0</v>
      </c>
      <c r="P73" s="65">
        <f>IF(D73=0,"NO SE PROGRAMARON HONORARIOS",M73/D73)</f>
        <v>0.34856946894</v>
      </c>
      <c r="Q73" s="65">
        <f>IF(C73=0,"NO SE COTIZARON HONORARIOS",M73/C73)</f>
        <v>0.652208333333</v>
      </c>
    </row>
    <row r="74" spans="1:17">
      <c r="A74" s="63" t="s"/>
      <c r="B74" s="63" t="s"/>
      <c r="C74" s="64" t="s"/>
      <c r="D74" s="64" t="s"/>
      <c r="E74" s="64" t="s"/>
      <c r="F74" s="65" t="s"/>
      <c r="G74" s="64" t="s"/>
      <c r="H74" s="63" t="s"/>
      <c r="I74" s="64" t="s"/>
      <c r="J74" s="64" t="s"/>
      <c r="K74" s="64" t="s"/>
      <c r="L74" s="64" t="s"/>
      <c r="M74" s="64" t="s"/>
      <c r="N74" s="65" t="s"/>
      <c r="O74" s="64" t="s"/>
      <c r="P74" s="65" t="s"/>
      <c r="Q74" s="65" t="s"/>
    </row>
    <row r="75" spans="1:17">
      <c r="A75" s="63" t="s">
        <v>94</v>
      </c>
      <c r="B75" s="63" t="s">
        <v>95</v>
      </c>
      <c r="C75" s="64"/>
      <c r="D75" s="64">
        <v>41841300</v>
      </c>
      <c r="E75" s="64">
        <v>9577192</v>
      </c>
      <c r="F75" s="65">
        <f>E75/E128</f>
        <v>0.561459368791</v>
      </c>
      <c r="G75" s="64">
        <f>F75*B132+F75*B133</f>
        <v>0</v>
      </c>
      <c r="H75" s="63" t="s"/>
      <c r="I75" s="64" t="s"/>
      <c r="J75" s="64">
        <f>G75+SUM(I75:I75)</f>
        <v>0</v>
      </c>
      <c r="K75" s="64">
        <v>12393438</v>
      </c>
      <c r="L75" s="64"/>
      <c r="M75" s="64" t="str">
        <f>K75+L75</f>
        <v>0</v>
      </c>
      <c r="N75" s="65">
        <f>IF(D75=0,"SIN PROGRAMACIÓN",J75/D75)</f>
        <v>0</v>
      </c>
      <c r="O75" s="64" t="str">
        <f>IF(D75=0,"N/A",IF(N75&gt;100%,C75,N75*C75))</f>
        <v>0</v>
      </c>
      <c r="P75" s="65" t="str">
        <f>IF(D75=0,"NO SE PROGRAMARON HONORARIOS",M75/D75)</f>
        <v>0</v>
      </c>
      <c r="Q75" s="65" t="str">
        <f>IF(C75=0,"NO SE COTIZARON HONORARIOS",M75/C75)</f>
        <v>NO SE COTIZARON HONORARIOS</v>
      </c>
    </row>
    <row r="76" spans="1:17">
      <c r="A76" s="63" t="s"/>
      <c r="B76" s="63" t="s"/>
      <c r="C76" s="64" t="s"/>
      <c r="D76" s="64" t="s"/>
      <c r="E76" s="64" t="s"/>
      <c r="F76" s="65" t="s"/>
      <c r="G76" s="64" t="s"/>
      <c r="H76" s="63" t="s"/>
      <c r="I76" s="64" t="s"/>
      <c r="J76" s="64" t="s"/>
      <c r="K76" s="64" t="s"/>
      <c r="L76" s="64" t="s"/>
      <c r="M76" s="64" t="s"/>
      <c r="N76" s="65" t="s"/>
      <c r="O76" s="64" t="s"/>
      <c r="P76" s="65" t="s"/>
      <c r="Q76" s="65" t="s"/>
    </row>
    <row r="77" spans="1:17">
      <c r="A77" s="63" t="s">
        <v>96</v>
      </c>
      <c r="B77" s="63" t="s">
        <v>97</v>
      </c>
      <c r="C77" s="64">
        <v>34638961</v>
      </c>
      <c r="D77" s="64">
        <v>8159086</v>
      </c>
      <c r="E77" s="64">
        <v>355500</v>
      </c>
      <c r="F77" s="65">
        <f>E77/E128</f>
        <v>0.0208410571288</v>
      </c>
      <c r="G77" s="64">
        <f>F77*B132+F77*B133</f>
        <v>0</v>
      </c>
      <c r="H77" s="63" t="s">
        <v>98</v>
      </c>
      <c r="I77" s="64">
        <v>0</v>
      </c>
      <c r="J77" s="64">
        <f>G77+SUM(I77:I78)</f>
        <v>0</v>
      </c>
      <c r="K77" s="64">
        <v>4360750</v>
      </c>
      <c r="L77" s="64">
        <v>1800000</v>
      </c>
      <c r="M77" s="64">
        <f>K77+L77</f>
        <v>6160750</v>
      </c>
      <c r="N77" s="65">
        <f>IF(D77=0,"SIN PROGRAMACIÓN",J77/D77)</f>
        <v>0</v>
      </c>
      <c r="O77" s="64">
        <f>IF(D77=0,"N/A",IF(N77&gt;100%,C77,N77*C77))</f>
        <v>0</v>
      </c>
      <c r="P77" s="65">
        <f>IF(D77=0,"NO SE PROGRAMARON HONORARIOS",M77/D77)</f>
        <v>0.755078448738</v>
      </c>
      <c r="Q77" s="65">
        <f>IF(C77=0,"NO SE COTIZARON HONORARIOS",M77/C77)</f>
        <v>0.177856085233</v>
      </c>
    </row>
    <row r="78" spans="1:17">
      <c r="A78" s="63" t="s"/>
      <c r="B78" s="63" t="s"/>
      <c r="C78" s="64" t="s"/>
      <c r="D78" s="64" t="s"/>
      <c r="E78" s="64" t="s"/>
      <c r="F78" s="65" t="s"/>
      <c r="G78" s="64" t="s"/>
      <c r="H78" s="63" t="s"/>
      <c r="I78" s="64" t="s"/>
      <c r="J78" s="64" t="s"/>
      <c r="K78" s="64" t="s"/>
      <c r="L78" s="64" t="s"/>
      <c r="M78" s="64" t="s"/>
      <c r="N78" s="65" t="s"/>
      <c r="O78" s="64" t="s"/>
      <c r="P78" s="65" t="s"/>
      <c r="Q78" s="65" t="s"/>
    </row>
    <row r="79" spans="1:17">
      <c r="A79" s="63" t="s">
        <v>99</v>
      </c>
      <c r="B79" s="63" t="s">
        <v>100</v>
      </c>
      <c r="C79" s="64">
        <v>800000</v>
      </c>
      <c r="D79" s="64">
        <v>658750</v>
      </c>
      <c r="E79" s="64">
        <v>62000</v>
      </c>
      <c r="F79" s="65">
        <f>E79/E128</f>
        <v>0.00363472726296</v>
      </c>
      <c r="G79" s="64">
        <f>F79*B132+F79*B133</f>
        <v>0</v>
      </c>
      <c r="H79" s="63" t="s"/>
      <c r="I79" s="64" t="s"/>
      <c r="J79" s="64">
        <f>G79+SUM(I79:I79)</f>
        <v>0</v>
      </c>
      <c r="K79" s="64">
        <v>280400</v>
      </c>
      <c r="L79" s="64"/>
      <c r="M79" s="64" t="str">
        <f>K79+L79</f>
        <v>0</v>
      </c>
      <c r="N79" s="65">
        <f>IF(D79=0,"SIN PROGRAMACIÓN",J79/D79)</f>
        <v>0</v>
      </c>
      <c r="O79" s="64">
        <f>IF(D79=0,"N/A",IF(N79&gt;100%,C79,N79*C79))</f>
        <v>0</v>
      </c>
      <c r="P79" s="65" t="str">
        <f>IF(D79=0,"NO SE PROGRAMARON HONORARIOS",M79/D79)</f>
        <v>0</v>
      </c>
      <c r="Q79" s="65" t="str">
        <f>IF(C79=0,"NO SE COTIZARON HONORARIOS",M79/C79)</f>
        <v>0</v>
      </c>
    </row>
    <row r="80" spans="1:17">
      <c r="A80" s="63" t="s"/>
      <c r="B80" s="63" t="s"/>
      <c r="C80" s="64" t="s"/>
      <c r="D80" s="64" t="s"/>
      <c r="E80" s="64" t="s"/>
      <c r="F80" s="65" t="s"/>
      <c r="G80" s="64" t="s"/>
      <c r="H80" s="63" t="s"/>
      <c r="I80" s="64" t="s"/>
      <c r="J80" s="64" t="s"/>
      <c r="K80" s="64" t="s"/>
      <c r="L80" s="64" t="s"/>
      <c r="M80" s="64" t="s"/>
      <c r="N80" s="65" t="s"/>
      <c r="O80" s="64" t="s"/>
      <c r="P80" s="65" t="s"/>
      <c r="Q80" s="65" t="s"/>
    </row>
    <row r="81" spans="1:17">
      <c r="A81" s="63" t="s">
        <v>101</v>
      </c>
      <c r="B81" s="63" t="s">
        <v>102</v>
      </c>
      <c r="C81" s="64"/>
      <c r="D81" s="64">
        <v>1088000</v>
      </c>
      <c r="E81" s="64">
        <v>122500</v>
      </c>
      <c r="F81" s="65">
        <f>E81/E128</f>
        <v>0.00718151757602</v>
      </c>
      <c r="G81" s="64">
        <f>F81*B132+F81*B133</f>
        <v>0</v>
      </c>
      <c r="H81" s="63" t="s"/>
      <c r="I81" s="64" t="s"/>
      <c r="J81" s="64">
        <f>G81+SUM(I81:I81)</f>
        <v>0</v>
      </c>
      <c r="K81" s="64">
        <v>1424000</v>
      </c>
      <c r="L81" s="64"/>
      <c r="M81" s="64" t="str">
        <f>K81+L81</f>
        <v>0</v>
      </c>
      <c r="N81" s="65">
        <f>IF(D81=0,"SIN PROGRAMACIÓN",J81/D81)</f>
        <v>0</v>
      </c>
      <c r="O81" s="64" t="str">
        <f>IF(D81=0,"N/A",IF(N81&gt;100%,C81,N81*C81))</f>
        <v>0</v>
      </c>
      <c r="P81" s="65" t="str">
        <f>IF(D81=0,"NO SE PROGRAMARON HONORARIOS",M81/D81)</f>
        <v>0</v>
      </c>
      <c r="Q81" s="65" t="str">
        <f>IF(C81=0,"NO SE COTIZARON HONORARIOS",M81/C81)</f>
        <v>NO SE COTIZARON HONORARIOS</v>
      </c>
    </row>
    <row r="82" spans="1:17">
      <c r="A82" s="63" t="s"/>
      <c r="B82" s="63" t="s"/>
      <c r="C82" s="64" t="s"/>
      <c r="D82" s="64" t="s"/>
      <c r="E82" s="64" t="s"/>
      <c r="F82" s="65" t="s"/>
      <c r="G82" s="64" t="s"/>
      <c r="H82" s="63" t="s"/>
      <c r="I82" s="64" t="s"/>
      <c r="J82" s="64" t="s"/>
      <c r="K82" s="64" t="s"/>
      <c r="L82" s="64" t="s"/>
      <c r="M82" s="64" t="s"/>
      <c r="N82" s="65" t="s"/>
      <c r="O82" s="64" t="s"/>
      <c r="P82" s="65" t="s"/>
      <c r="Q82" s="65" t="s"/>
    </row>
    <row r="83" spans="1:17">
      <c r="A83" s="63" t="s">
        <v>103</v>
      </c>
      <c r="B83" s="63" t="s">
        <v>104</v>
      </c>
      <c r="C83" s="64">
        <v>8300000</v>
      </c>
      <c r="D83" s="64">
        <v>32331940</v>
      </c>
      <c r="E83" s="64">
        <v>8728500</v>
      </c>
      <c r="F83" s="65">
        <f>E83/E128</f>
        <v>0.511705111529</v>
      </c>
      <c r="G83" s="64">
        <f>F83*B132+F83*B133</f>
        <v>0</v>
      </c>
      <c r="H83" s="63" t="s"/>
      <c r="I83" s="64" t="s"/>
      <c r="J83" s="64">
        <f>G83+SUM(I83:I83)</f>
        <v>0</v>
      </c>
      <c r="K83" s="64">
        <v>28715680</v>
      </c>
      <c r="L83" s="64"/>
      <c r="M83" s="64" t="str">
        <f>K83+L83</f>
        <v>0</v>
      </c>
      <c r="N83" s="65">
        <f>IF(D83=0,"SIN PROGRAMACIÓN",J83/D83)</f>
        <v>0</v>
      </c>
      <c r="O83" s="64">
        <f>IF(D83=0,"N/A",IF(N83&gt;100%,C83,N83*C83))</f>
        <v>0</v>
      </c>
      <c r="P83" s="65" t="str">
        <f>IF(D83=0,"NO SE PROGRAMARON HONORARIOS",M83/D83)</f>
        <v>0</v>
      </c>
      <c r="Q83" s="65" t="str">
        <f>IF(C83=0,"NO SE COTIZARON HONORARIOS",M83/C83)</f>
        <v>0</v>
      </c>
    </row>
    <row r="84" spans="1:17">
      <c r="A84" s="63" t="s"/>
      <c r="B84" s="63" t="s"/>
      <c r="C84" s="64" t="s"/>
      <c r="D84" s="64" t="s"/>
      <c r="E84" s="64" t="s"/>
      <c r="F84" s="65" t="s"/>
      <c r="G84" s="64" t="s"/>
      <c r="H84" s="63" t="s"/>
      <c r="I84" s="64" t="s"/>
      <c r="J84" s="64" t="s"/>
      <c r="K84" s="64" t="s"/>
      <c r="L84" s="64" t="s"/>
      <c r="M84" s="64" t="s"/>
      <c r="N84" s="65" t="s"/>
      <c r="O84" s="64" t="s"/>
      <c r="P84" s="65" t="s"/>
      <c r="Q84" s="65" t="s"/>
    </row>
    <row r="85" spans="1:17">
      <c r="A85" s="63" t="s">
        <v>105</v>
      </c>
      <c r="B85" s="63" t="s">
        <v>106</v>
      </c>
      <c r="C85" s="64"/>
      <c r="D85" s="64">
        <v>82216400</v>
      </c>
      <c r="E85" s="64">
        <v>16265000</v>
      </c>
      <c r="F85" s="65">
        <f>E85/E128</f>
        <v>0.953529660195</v>
      </c>
      <c r="G85" s="64">
        <f>F85*B132+F85*B133</f>
        <v>0</v>
      </c>
      <c r="H85" s="63" t="s"/>
      <c r="I85" s="64" t="s"/>
      <c r="J85" s="64">
        <f>G85+SUM(I85:I85)</f>
        <v>0</v>
      </c>
      <c r="K85" s="64">
        <v>31294650</v>
      </c>
      <c r="L85" s="64"/>
      <c r="M85" s="64" t="str">
        <f>K85+L85</f>
        <v>0</v>
      </c>
      <c r="N85" s="65">
        <f>IF(D85=0,"SIN PROGRAMACIÓN",J85/D85)</f>
        <v>0</v>
      </c>
      <c r="O85" s="64" t="str">
        <f>IF(D85=0,"N/A",IF(N85&gt;100%,C85,N85*C85))</f>
        <v>0</v>
      </c>
      <c r="P85" s="65" t="str">
        <f>IF(D85=0,"NO SE PROGRAMARON HONORARIOS",M85/D85)</f>
        <v>0</v>
      </c>
      <c r="Q85" s="65" t="str">
        <f>IF(C85=0,"NO SE COTIZARON HONORARIOS",M85/C85)</f>
        <v>NO SE COTIZARON HONORARIOS</v>
      </c>
    </row>
    <row r="86" spans="1:17">
      <c r="A86" s="63" t="s"/>
      <c r="B86" s="63" t="s"/>
      <c r="C86" s="64" t="s"/>
      <c r="D86" s="64" t="s"/>
      <c r="E86" s="64" t="s"/>
      <c r="F86" s="65" t="s"/>
      <c r="G86" s="64" t="s"/>
      <c r="H86" s="63" t="s"/>
      <c r="I86" s="64" t="s"/>
      <c r="J86" s="64" t="s"/>
      <c r="K86" s="64" t="s"/>
      <c r="L86" s="64" t="s"/>
      <c r="M86" s="64" t="s"/>
      <c r="N86" s="65" t="s"/>
      <c r="O86" s="64" t="s"/>
      <c r="P86" s="65" t="s"/>
      <c r="Q86" s="65" t="s"/>
    </row>
    <row r="87" spans="1:17">
      <c r="A87" s="63" t="s">
        <v>107</v>
      </c>
      <c r="B87" s="63" t="s">
        <v>108</v>
      </c>
      <c r="C87" s="64"/>
      <c r="D87" s="64">
        <v>850000</v>
      </c>
      <c r="E87" s="64">
        <v>294000</v>
      </c>
      <c r="F87" s="65">
        <f>E87/E128</f>
        <v>0.0172356421824</v>
      </c>
      <c r="G87" s="64">
        <f>F87*B132+F87*B133</f>
        <v>0</v>
      </c>
      <c r="H87" s="63" t="s"/>
      <c r="I87" s="64" t="s"/>
      <c r="J87" s="64">
        <f>G87+SUM(I87:I87)</f>
        <v>0</v>
      </c>
      <c r="K87" s="64">
        <v>570300</v>
      </c>
      <c r="L87" s="64"/>
      <c r="M87" s="64" t="str">
        <f>K87+L87</f>
        <v>0</v>
      </c>
      <c r="N87" s="65">
        <f>IF(D87=0,"SIN PROGRAMACIÓN",J87/D87)</f>
        <v>0</v>
      </c>
      <c r="O87" s="64" t="str">
        <f>IF(D87=0,"N/A",IF(N87&gt;100%,C87,N87*C87))</f>
        <v>0</v>
      </c>
      <c r="P87" s="65" t="str">
        <f>IF(D87=0,"NO SE PROGRAMARON HONORARIOS",M87/D87)</f>
        <v>0</v>
      </c>
      <c r="Q87" s="65" t="str">
        <f>IF(C87=0,"NO SE COTIZARON HONORARIOS",M87/C87)</f>
        <v>NO SE COTIZARON HONORARIOS</v>
      </c>
    </row>
    <row r="88" spans="1:17">
      <c r="A88" s="63" t="s"/>
      <c r="B88" s="63" t="s"/>
      <c r="C88" s="64" t="s"/>
      <c r="D88" s="64" t="s"/>
      <c r="E88" s="64" t="s"/>
      <c r="F88" s="65" t="s"/>
      <c r="G88" s="64" t="s"/>
      <c r="H88" s="63" t="s"/>
      <c r="I88" s="64" t="s"/>
      <c r="J88" s="64" t="s"/>
      <c r="K88" s="64" t="s"/>
      <c r="L88" s="64" t="s"/>
      <c r="M88" s="64" t="s"/>
      <c r="N88" s="65" t="s"/>
      <c r="O88" s="64" t="s"/>
      <c r="P88" s="65" t="s"/>
      <c r="Q88" s="65" t="s"/>
    </row>
    <row r="89" spans="1:17">
      <c r="A89" s="63" t="s">
        <v>109</v>
      </c>
      <c r="B89" s="63" t="s">
        <v>110</v>
      </c>
      <c r="C89" s="64"/>
      <c r="D89" s="64">
        <v>12948744</v>
      </c>
      <c r="E89" s="64">
        <v>31000</v>
      </c>
      <c r="F89" s="65">
        <f>E89/E128</f>
        <v>0.00181736363148</v>
      </c>
      <c r="G89" s="64">
        <f>F89*B132+F89*B133</f>
        <v>0</v>
      </c>
      <c r="H89" s="63" t="s"/>
      <c r="I89" s="64" t="s"/>
      <c r="J89" s="64">
        <f>G89+SUM(I89:I89)</f>
        <v>0</v>
      </c>
      <c r="K89" s="64">
        <v>5011896</v>
      </c>
      <c r="L89" s="64"/>
      <c r="M89" s="64" t="str">
        <f>K89+L89</f>
        <v>0</v>
      </c>
      <c r="N89" s="65">
        <f>IF(D89=0,"SIN PROGRAMACIÓN",J89/D89)</f>
        <v>0</v>
      </c>
      <c r="O89" s="64" t="str">
        <f>IF(D89=0,"N/A",IF(N89&gt;100%,C89,N89*C89))</f>
        <v>0</v>
      </c>
      <c r="P89" s="65" t="str">
        <f>IF(D89=0,"NO SE PROGRAMARON HONORARIOS",M89/D89)</f>
        <v>0</v>
      </c>
      <c r="Q89" s="65" t="str">
        <f>IF(C89=0,"NO SE COTIZARON HONORARIOS",M89/C89)</f>
        <v>NO SE COTIZARON HONORARIOS</v>
      </c>
    </row>
    <row r="90" spans="1:17">
      <c r="A90" s="63" t="s"/>
      <c r="B90" s="63" t="s"/>
      <c r="C90" s="64" t="s"/>
      <c r="D90" s="64" t="s"/>
      <c r="E90" s="64" t="s"/>
      <c r="F90" s="65" t="s"/>
      <c r="G90" s="64" t="s"/>
      <c r="H90" s="63" t="s"/>
      <c r="I90" s="64" t="s"/>
      <c r="J90" s="64" t="s"/>
      <c r="K90" s="64" t="s"/>
      <c r="L90" s="64" t="s"/>
      <c r="M90" s="64" t="s"/>
      <c r="N90" s="65" t="s"/>
      <c r="O90" s="64" t="s"/>
      <c r="P90" s="65" t="s"/>
      <c r="Q90" s="65" t="s"/>
    </row>
    <row r="91" spans="1:17">
      <c r="A91" s="63" t="s">
        <v>111</v>
      </c>
      <c r="B91" s="63" t="s">
        <v>112</v>
      </c>
      <c r="C91" s="64"/>
      <c r="D91" s="64">
        <v>19056000</v>
      </c>
      <c r="E91" s="64">
        <v>1392080</v>
      </c>
      <c r="F91" s="65">
        <f>E91/E128</f>
        <v>0.0816101794875</v>
      </c>
      <c r="G91" s="64">
        <f>F91*B132+F91*B133</f>
        <v>0</v>
      </c>
      <c r="H91" s="63" t="s"/>
      <c r="I91" s="64" t="s"/>
      <c r="J91" s="64">
        <f>G91+SUM(I91:I91)</f>
        <v>0</v>
      </c>
      <c r="K91" s="64">
        <v>17443316</v>
      </c>
      <c r="L91" s="64"/>
      <c r="M91" s="64" t="str">
        <f>K91+L91</f>
        <v>0</v>
      </c>
      <c r="N91" s="65">
        <f>IF(D91=0,"SIN PROGRAMACIÓN",J91/D91)</f>
        <v>0</v>
      </c>
      <c r="O91" s="64" t="str">
        <f>IF(D91=0,"N/A",IF(N91&gt;100%,C91,N91*C91))</f>
        <v>0</v>
      </c>
      <c r="P91" s="65" t="str">
        <f>IF(D91=0,"NO SE PROGRAMARON HONORARIOS",M91/D91)</f>
        <v>0</v>
      </c>
      <c r="Q91" s="65" t="str">
        <f>IF(C91=0,"NO SE COTIZARON HONORARIOS",M91/C91)</f>
        <v>NO SE COTIZARON HONORARIOS</v>
      </c>
    </row>
    <row r="92" spans="1:17">
      <c r="A92" s="63" t="s"/>
      <c r="B92" s="63" t="s"/>
      <c r="C92" s="64" t="s"/>
      <c r="D92" s="64" t="s"/>
      <c r="E92" s="64" t="s"/>
      <c r="F92" s="65" t="s"/>
      <c r="G92" s="64" t="s"/>
      <c r="H92" s="63" t="s"/>
      <c r="I92" s="64" t="s"/>
      <c r="J92" s="64" t="s"/>
      <c r="K92" s="64" t="s"/>
      <c r="L92" s="64" t="s"/>
      <c r="M92" s="64" t="s"/>
      <c r="N92" s="65" t="s"/>
      <c r="O92" s="64" t="s"/>
      <c r="P92" s="65" t="s"/>
      <c r="Q92" s="65" t="s"/>
    </row>
    <row r="93" spans="1:17">
      <c r="A93" s="63" t="s">
        <v>113</v>
      </c>
      <c r="B93" s="63" t="s">
        <v>114</v>
      </c>
      <c r="C93" s="64">
        <v>12012000</v>
      </c>
      <c r="D93" s="64">
        <v>6630000</v>
      </c>
      <c r="E93" s="64">
        <v>612096</v>
      </c>
      <c r="F93" s="65">
        <f>E93/E128</f>
        <v>0.0358839035282</v>
      </c>
      <c r="G93" s="64">
        <f>F93*B132+F93*B133</f>
        <v>0</v>
      </c>
      <c r="H93" s="63" t="s"/>
      <c r="I93" s="64" t="s"/>
      <c r="J93" s="64">
        <f>G93+SUM(I93:I93)</f>
        <v>0</v>
      </c>
      <c r="K93" s="64">
        <v>1816192</v>
      </c>
      <c r="L93" s="64"/>
      <c r="M93" s="64" t="str">
        <f>K93+L93</f>
        <v>0</v>
      </c>
      <c r="N93" s="65">
        <f>IF(D93=0,"SIN PROGRAMACIÓN",J93/D93)</f>
        <v>0</v>
      </c>
      <c r="O93" s="64">
        <f>IF(D93=0,"N/A",IF(N93&gt;100%,C93,N93*C93))</f>
        <v>0</v>
      </c>
      <c r="P93" s="65" t="str">
        <f>IF(D93=0,"NO SE PROGRAMARON HONORARIOS",M93/D93)</f>
        <v>0</v>
      </c>
      <c r="Q93" s="65" t="str">
        <f>IF(C93=0,"NO SE COTIZARON HONORARIOS",M93/C93)</f>
        <v>0</v>
      </c>
    </row>
    <row r="94" spans="1:17">
      <c r="A94" s="63" t="s"/>
      <c r="B94" s="63" t="s"/>
      <c r="C94" s="64" t="s"/>
      <c r="D94" s="64" t="s"/>
      <c r="E94" s="64" t="s"/>
      <c r="F94" s="65" t="s"/>
      <c r="G94" s="64" t="s"/>
      <c r="H94" s="63" t="s"/>
      <c r="I94" s="64" t="s"/>
      <c r="J94" s="64" t="s"/>
      <c r="K94" s="64" t="s"/>
      <c r="L94" s="64" t="s"/>
      <c r="M94" s="64" t="s"/>
      <c r="N94" s="65" t="s"/>
      <c r="O94" s="64" t="s"/>
      <c r="P94" s="65" t="s"/>
      <c r="Q94" s="65" t="s"/>
    </row>
    <row r="95" spans="1:17">
      <c r="A95" s="63" t="s">
        <v>115</v>
      </c>
      <c r="B95" s="63" t="s">
        <v>116</v>
      </c>
      <c r="C95" s="64"/>
      <c r="D95" s="64">
        <v>40183900</v>
      </c>
      <c r="E95" s="64">
        <v>6986000</v>
      </c>
      <c r="F95" s="65">
        <f>E95/E128</f>
        <v>0.409551688049</v>
      </c>
      <c r="G95" s="64">
        <f>F95*B132+F95*B133</f>
        <v>0</v>
      </c>
      <c r="H95" s="63" t="s"/>
      <c r="I95" s="64" t="s"/>
      <c r="J95" s="64">
        <f>G95+SUM(I95:I95)</f>
        <v>0</v>
      </c>
      <c r="K95" s="64">
        <v>13479110</v>
      </c>
      <c r="L95" s="64"/>
      <c r="M95" s="64" t="str">
        <f>K95+L95</f>
        <v>0</v>
      </c>
      <c r="N95" s="65">
        <f>IF(D95=0,"SIN PROGRAMACIÓN",J95/D95)</f>
        <v>0</v>
      </c>
      <c r="O95" s="64" t="str">
        <f>IF(D95=0,"N/A",IF(N95&gt;100%,C95,N95*C95))</f>
        <v>0</v>
      </c>
      <c r="P95" s="65" t="str">
        <f>IF(D95=0,"NO SE PROGRAMARON HONORARIOS",M95/D95)</f>
        <v>0</v>
      </c>
      <c r="Q95" s="65" t="str">
        <f>IF(C95=0,"NO SE COTIZARON HONORARIOS",M95/C95)</f>
        <v>NO SE COTIZARON HONORARIOS</v>
      </c>
    </row>
    <row r="96" spans="1:17">
      <c r="A96" s="63" t="s"/>
      <c r="B96" s="63" t="s"/>
      <c r="C96" s="64" t="s"/>
      <c r="D96" s="64" t="s"/>
      <c r="E96" s="64" t="s"/>
      <c r="F96" s="65" t="s"/>
      <c r="G96" s="64" t="s"/>
      <c r="H96" s="63" t="s"/>
      <c r="I96" s="64" t="s"/>
      <c r="J96" s="64" t="s"/>
      <c r="K96" s="64" t="s"/>
      <c r="L96" s="64" t="s"/>
      <c r="M96" s="64" t="s"/>
      <c r="N96" s="65" t="s"/>
      <c r="O96" s="64" t="s"/>
      <c r="P96" s="65" t="s"/>
      <c r="Q96" s="65" t="s"/>
    </row>
    <row r="97" spans="1:17">
      <c r="A97" s="63" t="s">
        <v>117</v>
      </c>
      <c r="B97" s="63" t="s">
        <v>118</v>
      </c>
      <c r="C97" s="64">
        <v>10830000</v>
      </c>
      <c r="D97" s="64">
        <v>14400080</v>
      </c>
      <c r="E97" s="64">
        <v>4088000</v>
      </c>
      <c r="F97" s="65">
        <f>E97/E128</f>
        <v>0.239657500823</v>
      </c>
      <c r="G97" s="64">
        <f>F97*B132+F97*B133</f>
        <v>0</v>
      </c>
      <c r="H97" s="63" t="s"/>
      <c r="I97" s="64" t="s"/>
      <c r="J97" s="64">
        <f>G97+SUM(I97:I97)</f>
        <v>0</v>
      </c>
      <c r="K97" s="64">
        <v>22010708</v>
      </c>
      <c r="L97" s="64"/>
      <c r="M97" s="64" t="str">
        <f>K97+L97</f>
        <v>0</v>
      </c>
      <c r="N97" s="65">
        <f>IF(D97=0,"SIN PROGRAMACIÓN",J97/D97)</f>
        <v>0</v>
      </c>
      <c r="O97" s="64">
        <f>IF(D97=0,"N/A",IF(N97&gt;100%,C97,N97*C97))</f>
        <v>0</v>
      </c>
      <c r="P97" s="65" t="str">
        <f>IF(D97=0,"NO SE PROGRAMARON HONORARIOS",M97/D97)</f>
        <v>0</v>
      </c>
      <c r="Q97" s="65" t="str">
        <f>IF(C97=0,"NO SE COTIZARON HONORARIOS",M97/C97)</f>
        <v>0</v>
      </c>
    </row>
    <row r="98" spans="1:17">
      <c r="A98" s="63" t="s"/>
      <c r="B98" s="63" t="s"/>
      <c r="C98" s="64" t="s"/>
      <c r="D98" s="64" t="s"/>
      <c r="E98" s="64" t="s"/>
      <c r="F98" s="65" t="s"/>
      <c r="G98" s="64" t="s"/>
      <c r="H98" s="63" t="s"/>
      <c r="I98" s="64" t="s"/>
      <c r="J98" s="64" t="s"/>
      <c r="K98" s="64" t="s"/>
      <c r="L98" s="64" t="s"/>
      <c r="M98" s="64" t="s"/>
      <c r="N98" s="65" t="s"/>
      <c r="O98" s="64" t="s"/>
      <c r="P98" s="65" t="s"/>
      <c r="Q98" s="65" t="s"/>
    </row>
    <row r="99" spans="1:17">
      <c r="A99" s="63" t="s">
        <v>119</v>
      </c>
      <c r="B99" s="63" t="s">
        <v>120</v>
      </c>
      <c r="C99" s="64">
        <v>573358052</v>
      </c>
      <c r="D99" s="64">
        <v>427302526</v>
      </c>
      <c r="E99" s="64">
        <v>8975500</v>
      </c>
      <c r="F99" s="65">
        <f>E99/E128</f>
        <v>0.526185395947</v>
      </c>
      <c r="G99" s="64">
        <f>F99*B132+F99*B133</f>
        <v>0</v>
      </c>
      <c r="H99" s="63" t="s"/>
      <c r="I99" s="64" t="s"/>
      <c r="J99" s="64">
        <f>G99+SUM(I99:I99)</f>
        <v>0</v>
      </c>
      <c r="K99" s="64">
        <v>26341603</v>
      </c>
      <c r="L99" s="64"/>
      <c r="M99" s="64" t="str">
        <f>K99+L99</f>
        <v>0</v>
      </c>
      <c r="N99" s="65">
        <f>IF(D99=0,"SIN PROGRAMACIÓN",J99/D99)</f>
        <v>0</v>
      </c>
      <c r="O99" s="64">
        <f>IF(D99=0,"N/A",IF(N99&gt;100%,C99,N99*C99))</f>
        <v>0</v>
      </c>
      <c r="P99" s="65" t="str">
        <f>IF(D99=0,"NO SE PROGRAMARON HONORARIOS",M99/D99)</f>
        <v>0</v>
      </c>
      <c r="Q99" s="65" t="str">
        <f>IF(C99=0,"NO SE COTIZARON HONORARIOS",M99/C99)</f>
        <v>0</v>
      </c>
    </row>
    <row r="100" spans="1:17">
      <c r="A100" s="63" t="s"/>
      <c r="B100" s="63" t="s"/>
      <c r="C100" s="64" t="s"/>
      <c r="D100" s="64" t="s"/>
      <c r="E100" s="64" t="s"/>
      <c r="F100" s="65" t="s"/>
      <c r="G100" s="64" t="s"/>
      <c r="H100" s="63" t="s"/>
      <c r="I100" s="64" t="s"/>
      <c r="J100" s="64" t="s"/>
      <c r="K100" s="64" t="s"/>
      <c r="L100" s="64" t="s"/>
      <c r="M100" s="64" t="s"/>
      <c r="N100" s="65" t="s"/>
      <c r="O100" s="64" t="s"/>
      <c r="P100" s="65" t="s"/>
      <c r="Q100" s="65" t="s"/>
    </row>
    <row r="101" spans="1:17">
      <c r="A101" s="63" t="s">
        <v>121</v>
      </c>
      <c r="B101" s="63" t="s">
        <v>122</v>
      </c>
      <c r="C101" s="64">
        <v>234063000</v>
      </c>
      <c r="D101" s="64">
        <v>180969150</v>
      </c>
      <c r="E101" s="64">
        <v>10702500</v>
      </c>
      <c r="F101" s="65">
        <f>E101/E128</f>
        <v>0.627430137611</v>
      </c>
      <c r="G101" s="64">
        <f>F101*B132+F101*B133</f>
        <v>0</v>
      </c>
      <c r="H101" s="63" t="s">
        <v>123</v>
      </c>
      <c r="I101" s="64">
        <v>2497000</v>
      </c>
      <c r="J101" s="64">
        <f>G101+SUM(I101:I102)</f>
        <v>2497000</v>
      </c>
      <c r="K101" s="64">
        <v>26451957</v>
      </c>
      <c r="L101" s="64">
        <v>2497000</v>
      </c>
      <c r="M101" s="64">
        <f>K101+L101</f>
        <v>28948957</v>
      </c>
      <c r="N101" s="65">
        <f>IF(D101=0,"SIN PROGRAMACIÓN",J101/D101)</f>
        <v>0.0137979318574</v>
      </c>
      <c r="O101" s="64">
        <f>IF(D101=0,"N/A",IF(N101&gt;100%,C101,N101*C101))</f>
        <v>3229585.32435</v>
      </c>
      <c r="P101" s="65">
        <f>IF(D101=0,"NO SE PROGRAMARON HONORARIOS",M101/D101)</f>
        <v>0.159966253917</v>
      </c>
      <c r="Q101" s="65">
        <f>IF(C101=0,"NO SE COTIZARON HONORARIOS",M101/C101)</f>
        <v>0.12368019294</v>
      </c>
    </row>
    <row r="102" spans="1:17">
      <c r="A102" s="63" t="s"/>
      <c r="B102" s="63" t="s"/>
      <c r="C102" s="64" t="s"/>
      <c r="D102" s="64" t="s"/>
      <c r="E102" s="64" t="s"/>
      <c r="F102" s="65" t="s"/>
      <c r="G102" s="64" t="s"/>
      <c r="H102" s="63" t="s"/>
      <c r="I102" s="64" t="s"/>
      <c r="J102" s="64" t="s"/>
      <c r="K102" s="64" t="s"/>
      <c r="L102" s="64" t="s"/>
      <c r="M102" s="64" t="s"/>
      <c r="N102" s="65" t="s"/>
      <c r="O102" s="64" t="s"/>
      <c r="P102" s="65" t="s"/>
      <c r="Q102" s="65" t="s"/>
    </row>
    <row r="103" spans="1:17">
      <c r="A103" s="63" t="s">
        <v>124</v>
      </c>
      <c r="B103" s="63" t="s">
        <v>125</v>
      </c>
      <c r="C103" s="64">
        <v>14739767</v>
      </c>
      <c r="D103" s="64">
        <v>7624512</v>
      </c>
      <c r="E103" s="64">
        <v>1279500</v>
      </c>
      <c r="F103" s="65">
        <f>E103/E128</f>
        <v>0.0750102182736</v>
      </c>
      <c r="G103" s="64">
        <f>F103*B132+F103*B133</f>
        <v>0</v>
      </c>
      <c r="H103" s="63" t="s"/>
      <c r="I103" s="64" t="s"/>
      <c r="J103" s="64">
        <f>G103+SUM(I103:I103)</f>
        <v>0</v>
      </c>
      <c r="K103" s="64">
        <v>2421444</v>
      </c>
      <c r="L103" s="64"/>
      <c r="M103" s="64" t="str">
        <f>K103+L103</f>
        <v>0</v>
      </c>
      <c r="N103" s="65">
        <f>IF(D103=0,"SIN PROGRAMACIÓN",J103/D103)</f>
        <v>0</v>
      </c>
      <c r="O103" s="64">
        <f>IF(D103=0,"N/A",IF(N103&gt;100%,C103,N103*C103))</f>
        <v>0</v>
      </c>
      <c r="P103" s="65" t="str">
        <f>IF(D103=0,"NO SE PROGRAMARON HONORARIOS",M103/D103)</f>
        <v>0</v>
      </c>
      <c r="Q103" s="65" t="str">
        <f>IF(C103=0,"NO SE COTIZARON HONORARIOS",M103/C103)</f>
        <v>0</v>
      </c>
    </row>
    <row r="104" spans="1:17">
      <c r="A104" s="63" t="s"/>
      <c r="B104" s="63" t="s"/>
      <c r="C104" s="64" t="s"/>
      <c r="D104" s="64" t="s"/>
      <c r="E104" s="64" t="s"/>
      <c r="F104" s="65" t="s"/>
      <c r="G104" s="64" t="s"/>
      <c r="H104" s="63" t="s"/>
      <c r="I104" s="64" t="s"/>
      <c r="J104" s="64" t="s"/>
      <c r="K104" s="64" t="s"/>
      <c r="L104" s="64" t="s"/>
      <c r="M104" s="64" t="s"/>
      <c r="N104" s="65" t="s"/>
      <c r="O104" s="64" t="s"/>
      <c r="P104" s="65" t="s"/>
      <c r="Q104" s="65" t="s"/>
    </row>
    <row r="105" spans="1:17">
      <c r="A105" s="63" t="s">
        <v>126</v>
      </c>
      <c r="B105" s="63" t="s">
        <v>127</v>
      </c>
      <c r="C105" s="64"/>
      <c r="D105" s="64">
        <v>4919400</v>
      </c>
      <c r="E105" s="64">
        <v>671500</v>
      </c>
      <c r="F105" s="65">
        <f>E105/E128</f>
        <v>0.0393664412432</v>
      </c>
      <c r="G105" s="64">
        <f>F105*B132+F105*B133</f>
        <v>0</v>
      </c>
      <c r="H105" s="63" t="s"/>
      <c r="I105" s="64" t="s"/>
      <c r="J105" s="64">
        <f>G105+SUM(I105:I105)</f>
        <v>0</v>
      </c>
      <c r="K105" s="64">
        <v>12848180</v>
      </c>
      <c r="L105" s="64"/>
      <c r="M105" s="64" t="str">
        <f>K105+L105</f>
        <v>0</v>
      </c>
      <c r="N105" s="65">
        <f>IF(D105=0,"SIN PROGRAMACIÓN",J105/D105)</f>
        <v>0</v>
      </c>
      <c r="O105" s="64" t="str">
        <f>IF(D105=0,"N/A",IF(N105&gt;100%,C105,N105*C105))</f>
        <v>0</v>
      </c>
      <c r="P105" s="65" t="str">
        <f>IF(D105=0,"NO SE PROGRAMARON HONORARIOS",M105/D105)</f>
        <v>0</v>
      </c>
      <c r="Q105" s="65" t="str">
        <f>IF(C105=0,"NO SE COTIZARON HONORARIOS",M105/C105)</f>
        <v>NO SE COTIZARON HONORARIOS</v>
      </c>
    </row>
    <row r="106" spans="1:17">
      <c r="A106" s="63" t="s"/>
      <c r="B106" s="63" t="s"/>
      <c r="C106" s="64" t="s"/>
      <c r="D106" s="64" t="s"/>
      <c r="E106" s="64" t="s"/>
      <c r="F106" s="65" t="s"/>
      <c r="G106" s="64" t="s"/>
      <c r="H106" s="63" t="s"/>
      <c r="I106" s="64" t="s"/>
      <c r="J106" s="64" t="s"/>
      <c r="K106" s="64" t="s"/>
      <c r="L106" s="64" t="s"/>
      <c r="M106" s="64" t="s"/>
      <c r="N106" s="65" t="s"/>
      <c r="O106" s="64" t="s"/>
      <c r="P106" s="65" t="s"/>
      <c r="Q106" s="65" t="s"/>
    </row>
    <row r="107" spans="1:17">
      <c r="A107" s="63" t="s">
        <v>128</v>
      </c>
      <c r="B107" s="63" t="s">
        <v>129</v>
      </c>
      <c r="C107" s="64">
        <v>386757200</v>
      </c>
      <c r="D107" s="64">
        <v>11900028</v>
      </c>
      <c r="E107" s="64">
        <v>1684000</v>
      </c>
      <c r="F107" s="65">
        <f>E107/E128</f>
        <v>0.0987238824328</v>
      </c>
      <c r="G107" s="64">
        <f>F107*B132+F107*B133</f>
        <v>0</v>
      </c>
      <c r="H107" s="63" t="s"/>
      <c r="I107" s="64" t="s"/>
      <c r="J107" s="64">
        <f>G107+SUM(I107:I107)</f>
        <v>0</v>
      </c>
      <c r="K107" s="64">
        <v>16208595</v>
      </c>
      <c r="L107" s="64"/>
      <c r="M107" s="64" t="str">
        <f>K107+L107</f>
        <v>0</v>
      </c>
      <c r="N107" s="65">
        <f>IF(D107=0,"SIN PROGRAMACIÓN",J107/D107)</f>
        <v>0</v>
      </c>
      <c r="O107" s="64">
        <f>IF(D107=0,"N/A",IF(N107&gt;100%,C107,N107*C107))</f>
        <v>0</v>
      </c>
      <c r="P107" s="65" t="str">
        <f>IF(D107=0,"NO SE PROGRAMARON HONORARIOS",M107/D107)</f>
        <v>0</v>
      </c>
      <c r="Q107" s="65" t="str">
        <f>IF(C107=0,"NO SE COTIZARON HONORARIOS",M107/C107)</f>
        <v>0</v>
      </c>
    </row>
    <row r="108" spans="1:17">
      <c r="A108" s="63" t="s"/>
      <c r="B108" s="63" t="s"/>
      <c r="C108" s="64" t="s"/>
      <c r="D108" s="64" t="s"/>
      <c r="E108" s="64" t="s"/>
      <c r="F108" s="65" t="s"/>
      <c r="G108" s="64" t="s"/>
      <c r="H108" s="63" t="s"/>
      <c r="I108" s="64" t="s"/>
      <c r="J108" s="64" t="s"/>
      <c r="K108" s="64" t="s"/>
      <c r="L108" s="64" t="s"/>
      <c r="M108" s="64" t="s"/>
      <c r="N108" s="65" t="s"/>
      <c r="O108" s="64" t="s"/>
      <c r="P108" s="65" t="s"/>
      <c r="Q108" s="65" t="s"/>
    </row>
    <row r="109" spans="1:17">
      <c r="A109" s="63" t="s">
        <v>130</v>
      </c>
      <c r="B109" s="63" t="s">
        <v>131</v>
      </c>
      <c r="C109" s="64">
        <v>399976500</v>
      </c>
      <c r="D109" s="64">
        <v>72807860</v>
      </c>
      <c r="E109" s="64">
        <v>196000</v>
      </c>
      <c r="F109" s="65">
        <f>E109/E128</f>
        <v>0.0114904281216</v>
      </c>
      <c r="G109" s="64">
        <f>F109*B132+F109*B133</f>
        <v>0</v>
      </c>
      <c r="H109" s="63" t="s"/>
      <c r="I109" s="64" t="s"/>
      <c r="J109" s="64">
        <f>G109+SUM(I109:I109)</f>
        <v>0</v>
      </c>
      <c r="K109" s="64">
        <v>13268112</v>
      </c>
      <c r="L109" s="64"/>
      <c r="M109" s="64" t="str">
        <f>K109+L109</f>
        <v>0</v>
      </c>
      <c r="N109" s="65">
        <f>IF(D109=0,"SIN PROGRAMACIÓN",J109/D109)</f>
        <v>0</v>
      </c>
      <c r="O109" s="64">
        <f>IF(D109=0,"N/A",IF(N109&gt;100%,C109,N109*C109))</f>
        <v>0</v>
      </c>
      <c r="P109" s="65" t="str">
        <f>IF(D109=0,"NO SE PROGRAMARON HONORARIOS",M109/D109)</f>
        <v>0</v>
      </c>
      <c r="Q109" s="65" t="str">
        <f>IF(C109=0,"NO SE COTIZARON HONORARIOS",M109/C109)</f>
        <v>0</v>
      </c>
    </row>
    <row r="110" spans="1:17">
      <c r="A110" s="63" t="s"/>
      <c r="B110" s="63" t="s"/>
      <c r="C110" s="64" t="s"/>
      <c r="D110" s="64" t="s"/>
      <c r="E110" s="64" t="s"/>
      <c r="F110" s="65" t="s"/>
      <c r="G110" s="64" t="s"/>
      <c r="H110" s="63" t="s"/>
      <c r="I110" s="64" t="s"/>
      <c r="J110" s="64" t="s"/>
      <c r="K110" s="64" t="s"/>
      <c r="L110" s="64" t="s"/>
      <c r="M110" s="64" t="s"/>
      <c r="N110" s="65" t="s"/>
      <c r="O110" s="64" t="s"/>
      <c r="P110" s="65" t="s"/>
      <c r="Q110" s="65" t="s"/>
    </row>
    <row r="111" spans="1:17">
      <c r="A111" s="63" t="s">
        <v>132</v>
      </c>
      <c r="B111" s="63" t="s">
        <v>133</v>
      </c>
      <c r="C111" s="64">
        <v>3300000</v>
      </c>
      <c r="D111" s="64">
        <v>1292000</v>
      </c>
      <c r="E111" s="64">
        <v>62000</v>
      </c>
      <c r="F111" s="65">
        <f>E111/E128</f>
        <v>0.00363472726296</v>
      </c>
      <c r="G111" s="64">
        <f>F111*B132+F111*B133</f>
        <v>0</v>
      </c>
      <c r="H111" s="63" t="s"/>
      <c r="I111" s="64" t="s"/>
      <c r="J111" s="64">
        <f>G111+SUM(I111:I111)</f>
        <v>0</v>
      </c>
      <c r="K111" s="64">
        <v>221600</v>
      </c>
      <c r="L111" s="64"/>
      <c r="M111" s="64" t="str">
        <f>K111+L111</f>
        <v>0</v>
      </c>
      <c r="N111" s="65">
        <f>IF(D111=0,"SIN PROGRAMACIÓN",J111/D111)</f>
        <v>0</v>
      </c>
      <c r="O111" s="64">
        <f>IF(D111=0,"N/A",IF(N111&gt;100%,C111,N111*C111))</f>
        <v>0</v>
      </c>
      <c r="P111" s="65" t="str">
        <f>IF(D111=0,"NO SE PROGRAMARON HONORARIOS",M111/D111)</f>
        <v>0</v>
      </c>
      <c r="Q111" s="65" t="str">
        <f>IF(C111=0,"NO SE COTIZARON HONORARIOS",M111/C111)</f>
        <v>0</v>
      </c>
    </row>
    <row r="112" spans="1:17">
      <c r="A112" s="63" t="s"/>
      <c r="B112" s="63" t="s"/>
      <c r="C112" s="64" t="s"/>
      <c r="D112" s="64" t="s"/>
      <c r="E112" s="64" t="s"/>
      <c r="F112" s="65" t="s"/>
      <c r="G112" s="64" t="s"/>
      <c r="H112" s="63" t="s"/>
      <c r="I112" s="64" t="s"/>
      <c r="J112" s="64" t="s"/>
      <c r="K112" s="64" t="s"/>
      <c r="L112" s="64" t="s"/>
      <c r="M112" s="64" t="s"/>
      <c r="N112" s="65" t="s"/>
      <c r="O112" s="64" t="s"/>
      <c r="P112" s="65" t="s"/>
      <c r="Q112" s="65" t="s"/>
    </row>
    <row r="113" spans="1:17">
      <c r="A113" s="63" t="s">
        <v>134</v>
      </c>
      <c r="B113" s="63" t="s">
        <v>135</v>
      </c>
      <c r="C113" s="64">
        <v>222174885</v>
      </c>
      <c r="D113" s="64">
        <v>2584000</v>
      </c>
      <c r="E113" s="64">
        <v>284000</v>
      </c>
      <c r="F113" s="65">
        <f>E113/E128</f>
        <v>0.0166493958497</v>
      </c>
      <c r="G113" s="64">
        <f>F113*B132+F113*B133</f>
        <v>0</v>
      </c>
      <c r="H113" s="63" t="s"/>
      <c r="I113" s="64" t="s"/>
      <c r="J113" s="64">
        <f>G113+SUM(I113:I113)</f>
        <v>0</v>
      </c>
      <c r="K113" s="64">
        <v>2968524</v>
      </c>
      <c r="L113" s="64"/>
      <c r="M113" s="64" t="str">
        <f>K113+L113</f>
        <v>0</v>
      </c>
      <c r="N113" s="65">
        <f>IF(D113=0,"SIN PROGRAMACIÓN",J113/D113)</f>
        <v>0</v>
      </c>
      <c r="O113" s="64">
        <f>IF(D113=0,"N/A",IF(N113&gt;100%,C113,N113*C113))</f>
        <v>0</v>
      </c>
      <c r="P113" s="65" t="str">
        <f>IF(D113=0,"NO SE PROGRAMARON HONORARIOS",M113/D113)</f>
        <v>0</v>
      </c>
      <c r="Q113" s="65" t="str">
        <f>IF(C113=0,"NO SE COTIZARON HONORARIOS",M113/C113)</f>
        <v>0</v>
      </c>
    </row>
    <row r="114" spans="1:17">
      <c r="A114" s="63" t="s"/>
      <c r="B114" s="63" t="s"/>
      <c r="C114" s="64" t="s"/>
      <c r="D114" s="64" t="s"/>
      <c r="E114" s="64" t="s"/>
      <c r="F114" s="65" t="s"/>
      <c r="G114" s="64" t="s"/>
      <c r="H114" s="63" t="s"/>
      <c r="I114" s="64" t="s"/>
      <c r="J114" s="64" t="s"/>
      <c r="K114" s="64" t="s"/>
      <c r="L114" s="64" t="s"/>
      <c r="M114" s="64" t="s"/>
      <c r="N114" s="65" t="s"/>
      <c r="O114" s="64" t="s"/>
      <c r="P114" s="65" t="s"/>
      <c r="Q114" s="65" t="s"/>
    </row>
    <row r="115" spans="1:17">
      <c r="A115" s="63" t="s">
        <v>136</v>
      </c>
      <c r="B115" s="63" t="s">
        <v>137</v>
      </c>
      <c r="C115" s="64">
        <v>446799272</v>
      </c>
      <c r="D115" s="64">
        <v>101624500</v>
      </c>
      <c r="E115" s="64">
        <v>2252000</v>
      </c>
      <c r="F115" s="65">
        <f>E115/E128</f>
        <v>0.132022674132</v>
      </c>
      <c r="G115" s="64">
        <f>F115*B132+F115*B133</f>
        <v>0</v>
      </c>
      <c r="H115" s="63" t="s">
        <v>138</v>
      </c>
      <c r="I115" s="64">
        <v>0</v>
      </c>
      <c r="J115" s="64">
        <f>G115+SUM(I115:I116)</f>
        <v>0</v>
      </c>
      <c r="K115" s="64">
        <v>42823047</v>
      </c>
      <c r="L115" s="64">
        <v>66000</v>
      </c>
      <c r="M115" s="64">
        <f>K115+L115</f>
        <v>42889047</v>
      </c>
      <c r="N115" s="65">
        <f>IF(D115=0,"SIN PROGRAMACIÓN",J115/D115)</f>
        <v>0</v>
      </c>
      <c r="O115" s="64">
        <f>IF(D115=0,"N/A",IF(N115&gt;100%,C115,N115*C115))</f>
        <v>0</v>
      </c>
      <c r="P115" s="65">
        <f>IF(D115=0,"NO SE PROGRAMARON HONORARIOS",M115/D115)</f>
        <v>0.422034519235</v>
      </c>
      <c r="Q115" s="65">
        <f>IF(C115=0,"NO SE COTIZARON HONORARIOS",M115/C115)</f>
        <v>0.0959917566741</v>
      </c>
    </row>
    <row r="116" spans="1:17">
      <c r="A116" s="63" t="s"/>
      <c r="B116" s="63" t="s"/>
      <c r="C116" s="64" t="s"/>
      <c r="D116" s="64" t="s"/>
      <c r="E116" s="64" t="s"/>
      <c r="F116" s="65" t="s"/>
      <c r="G116" s="64" t="s"/>
      <c r="H116" s="63" t="s"/>
      <c r="I116" s="64" t="s"/>
      <c r="J116" s="64" t="s"/>
      <c r="K116" s="64" t="s"/>
      <c r="L116" s="64" t="s"/>
      <c r="M116" s="64" t="s"/>
      <c r="N116" s="65" t="s"/>
      <c r="O116" s="64" t="s"/>
      <c r="P116" s="65" t="s"/>
      <c r="Q116" s="65" t="s"/>
    </row>
    <row r="117" spans="1:17">
      <c r="A117" s="63" t="s">
        <v>139</v>
      </c>
      <c r="B117" s="63" t="s">
        <v>140</v>
      </c>
      <c r="C117" s="64">
        <v>1000000</v>
      </c>
      <c r="D117" s="64">
        <v>5493140</v>
      </c>
      <c r="E117" s="64">
        <v>711000</v>
      </c>
      <c r="F117" s="65">
        <f>E117/E128</f>
        <v>0.0416821142575</v>
      </c>
      <c r="G117" s="64">
        <f>F117*B132+F117*B133</f>
        <v>0</v>
      </c>
      <c r="H117" s="63" t="s"/>
      <c r="I117" s="64" t="s"/>
      <c r="J117" s="64">
        <f>G117+SUM(I117:I117)</f>
        <v>0</v>
      </c>
      <c r="K117" s="64">
        <v>8759750</v>
      </c>
      <c r="L117" s="64"/>
      <c r="M117" s="64" t="str">
        <f>K117+L117</f>
        <v>0</v>
      </c>
      <c r="N117" s="65">
        <f>IF(D117=0,"SIN PROGRAMACIÓN",J117/D117)</f>
        <v>0</v>
      </c>
      <c r="O117" s="64">
        <f>IF(D117=0,"N/A",IF(N117&gt;100%,C117,N117*C117))</f>
        <v>0</v>
      </c>
      <c r="P117" s="65" t="str">
        <f>IF(D117=0,"NO SE PROGRAMARON HONORARIOS",M117/D117)</f>
        <v>0</v>
      </c>
      <c r="Q117" s="65" t="str">
        <f>IF(C117=0,"NO SE COTIZARON HONORARIOS",M117/C117)</f>
        <v>0</v>
      </c>
    </row>
    <row r="118" spans="1:17">
      <c r="A118" s="63" t="s"/>
      <c r="B118" s="63" t="s"/>
      <c r="C118" s="64" t="s"/>
      <c r="D118" s="64" t="s"/>
      <c r="E118" s="64" t="s"/>
      <c r="F118" s="65" t="s"/>
      <c r="G118" s="64" t="s"/>
      <c r="H118" s="63" t="s"/>
      <c r="I118" s="64" t="s"/>
      <c r="J118" s="64" t="s"/>
      <c r="K118" s="64" t="s"/>
      <c r="L118" s="64" t="s"/>
      <c r="M118" s="64" t="s"/>
      <c r="N118" s="65" t="s"/>
      <c r="O118" s="64" t="s"/>
      <c r="P118" s="65" t="s"/>
      <c r="Q118" s="65" t="s"/>
    </row>
    <row r="119" spans="1:17">
      <c r="A119" s="63" t="s">
        <v>141</v>
      </c>
      <c r="B119" s="63" t="s">
        <v>142</v>
      </c>
      <c r="C119" s="64">
        <v>78164000</v>
      </c>
      <c r="D119" s="64">
        <v>20011191</v>
      </c>
      <c r="E119" s="64">
        <v>588000</v>
      </c>
      <c r="F119" s="65">
        <f>E119/E128</f>
        <v>0.0344712843649</v>
      </c>
      <c r="G119" s="64">
        <f>F119*B132+F119*B133</f>
        <v>0</v>
      </c>
      <c r="H119" s="63" t="s"/>
      <c r="I119" s="64" t="s"/>
      <c r="J119" s="64">
        <f>G119+SUM(I119:I119)</f>
        <v>0</v>
      </c>
      <c r="K119" s="64">
        <v>9870243</v>
      </c>
      <c r="L119" s="64"/>
      <c r="M119" s="64" t="str">
        <f>K119+L119</f>
        <v>0</v>
      </c>
      <c r="N119" s="65">
        <f>IF(D119=0,"SIN PROGRAMACIÓN",J119/D119)</f>
        <v>0</v>
      </c>
      <c r="O119" s="64">
        <f>IF(D119=0,"N/A",IF(N119&gt;100%,C119,N119*C119))</f>
        <v>0</v>
      </c>
      <c r="P119" s="65" t="str">
        <f>IF(D119=0,"NO SE PROGRAMARON HONORARIOS",M119/D119)</f>
        <v>0</v>
      </c>
      <c r="Q119" s="65" t="str">
        <f>IF(C119=0,"NO SE COTIZARON HONORARIOS",M119/C119)</f>
        <v>0</v>
      </c>
    </row>
    <row r="120" spans="1:17">
      <c r="A120" s="63" t="s"/>
      <c r="B120" s="63" t="s"/>
      <c r="C120" s="64" t="s"/>
      <c r="D120" s="64" t="s"/>
      <c r="E120" s="64" t="s"/>
      <c r="F120" s="65" t="s"/>
      <c r="G120" s="64" t="s"/>
      <c r="H120" s="63" t="s"/>
      <c r="I120" s="64" t="s"/>
      <c r="J120" s="64" t="s"/>
      <c r="K120" s="64" t="s"/>
      <c r="L120" s="64" t="s"/>
      <c r="M120" s="64" t="s"/>
      <c r="N120" s="65" t="s"/>
      <c r="O120" s="64" t="s"/>
      <c r="P120" s="65" t="s"/>
      <c r="Q120" s="65" t="s"/>
    </row>
    <row r="121" spans="1:17">
      <c r="A121" s="63" t="s">
        <v>143</v>
      </c>
      <c r="B121" s="63" t="s">
        <v>144</v>
      </c>
      <c r="C121" s="64">
        <v>58000000</v>
      </c>
      <c r="D121" s="64">
        <v>14484000</v>
      </c>
      <c r="E121" s="64">
        <v>31000</v>
      </c>
      <c r="F121" s="65">
        <f>E121/E128</f>
        <v>0.00181736363148</v>
      </c>
      <c r="G121" s="64">
        <f>F121*B132+F121*B133</f>
        <v>0</v>
      </c>
      <c r="H121" s="63" t="s"/>
      <c r="I121" s="64" t="s"/>
      <c r="J121" s="64">
        <f>G121+SUM(I121:I121)</f>
        <v>0</v>
      </c>
      <c r="K121" s="64">
        <v>1275136</v>
      </c>
      <c r="L121" s="64"/>
      <c r="M121" s="64" t="str">
        <f>K121+L121</f>
        <v>0</v>
      </c>
      <c r="N121" s="65">
        <f>IF(D121=0,"SIN PROGRAMACIÓN",J121/D121)</f>
        <v>0</v>
      </c>
      <c r="O121" s="64">
        <f>IF(D121=0,"N/A",IF(N121&gt;100%,C121,N121*C121))</f>
        <v>0</v>
      </c>
      <c r="P121" s="65" t="str">
        <f>IF(D121=0,"NO SE PROGRAMARON HONORARIOS",M121/D121)</f>
        <v>0</v>
      </c>
      <c r="Q121" s="65" t="str">
        <f>IF(C121=0,"NO SE COTIZARON HONORARIOS",M121/C121)</f>
        <v>0</v>
      </c>
    </row>
    <row r="122" spans="1:17">
      <c r="A122" s="63" t="s"/>
      <c r="B122" s="63" t="s"/>
      <c r="C122" s="64" t="s"/>
      <c r="D122" s="64" t="s"/>
      <c r="E122" s="64" t="s"/>
      <c r="F122" s="65" t="s"/>
      <c r="G122" s="64" t="s"/>
      <c r="H122" s="63" t="s"/>
      <c r="I122" s="64" t="s"/>
      <c r="J122" s="64" t="s"/>
      <c r="K122" s="64" t="s"/>
      <c r="L122" s="64" t="s"/>
      <c r="M122" s="64" t="s"/>
      <c r="N122" s="65" t="s"/>
      <c r="O122" s="64" t="s"/>
      <c r="P122" s="65" t="s"/>
      <c r="Q122" s="65" t="s"/>
    </row>
    <row r="123" spans="1:17">
      <c r="A123" s="63" t="s">
        <v>145</v>
      </c>
      <c r="B123" s="63" t="s">
        <v>146</v>
      </c>
      <c r="C123" s="64">
        <v>2869100</v>
      </c>
      <c r="D123" s="64">
        <v>1954940</v>
      </c>
      <c r="E123" s="64">
        <v>744000</v>
      </c>
      <c r="F123" s="65">
        <f>E123/E128</f>
        <v>0.0436167271556</v>
      </c>
      <c r="G123" s="64">
        <f>F123*B132+F123*B133</f>
        <v>0</v>
      </c>
      <c r="H123" s="63" t="s"/>
      <c r="I123" s="64" t="s"/>
      <c r="J123" s="64">
        <f>G123+SUM(I123:I123)</f>
        <v>0</v>
      </c>
      <c r="K123" s="64">
        <v>4355520</v>
      </c>
      <c r="L123" s="64"/>
      <c r="M123" s="64" t="str">
        <f>K123+L123</f>
        <v>0</v>
      </c>
      <c r="N123" s="65">
        <f>IF(D123=0,"SIN PROGRAMACIÓN",J123/D123)</f>
        <v>0</v>
      </c>
      <c r="O123" s="64">
        <f>IF(D123=0,"N/A",IF(N123&gt;100%,C123,N123*C123))</f>
        <v>0</v>
      </c>
      <c r="P123" s="65" t="str">
        <f>IF(D123=0,"NO SE PROGRAMARON HONORARIOS",M123/D123)</f>
        <v>0</v>
      </c>
      <c r="Q123" s="65" t="str">
        <f>IF(C123=0,"NO SE COTIZARON HONORARIOS",M123/C123)</f>
        <v>0</v>
      </c>
    </row>
    <row r="124" spans="1:17">
      <c r="A124" s="63" t="s"/>
      <c r="B124" s="63" t="s"/>
      <c r="C124" s="64" t="s"/>
      <c r="D124" s="64" t="s"/>
      <c r="E124" s="64" t="s"/>
      <c r="F124" s="65" t="s"/>
      <c r="G124" s="64" t="s"/>
      <c r="H124" s="63" t="s"/>
      <c r="I124" s="64" t="s"/>
      <c r="J124" s="64" t="s"/>
      <c r="K124" s="64" t="s"/>
      <c r="L124" s="64" t="s"/>
      <c r="M124" s="64" t="s"/>
      <c r="N124" s="65" t="s"/>
      <c r="O124" s="64" t="s"/>
      <c r="P124" s="65" t="s"/>
      <c r="Q124" s="65" t="s"/>
    </row>
    <row r="125" spans="1:17">
      <c r="A125" s="63" t="s">
        <v>147</v>
      </c>
      <c r="B125" s="63" t="s">
        <v>148</v>
      </c>
      <c r="C125" s="64">
        <v>79798360</v>
      </c>
      <c r="D125" s="64">
        <v>13364400</v>
      </c>
      <c r="E125" s="64">
        <v>495000</v>
      </c>
      <c r="F125" s="65">
        <f>E125/E128</f>
        <v>0.0290191934704</v>
      </c>
      <c r="G125" s="64">
        <f>F125*B132+F125*B133</f>
        <v>0</v>
      </c>
      <c r="H125" s="63" t="s"/>
      <c r="I125" s="64" t="s"/>
      <c r="J125" s="64">
        <f>G125+SUM(I125:I125)</f>
        <v>0</v>
      </c>
      <c r="K125" s="64">
        <v>17044470</v>
      </c>
      <c r="L125" s="64"/>
      <c r="M125" s="64" t="str">
        <f>K125+L125</f>
        <v>0</v>
      </c>
      <c r="N125" s="65">
        <f>IF(D125=0,"SIN PROGRAMACIÓN",J125/D125)</f>
        <v>0</v>
      </c>
      <c r="O125" s="64">
        <f>IF(D125=0,"N/A",IF(N125&gt;100%,C125,N125*C125))</f>
        <v>0</v>
      </c>
      <c r="P125" s="65" t="str">
        <f>IF(D125=0,"NO SE PROGRAMARON HONORARIOS",M125/D125)</f>
        <v>0</v>
      </c>
      <c r="Q125" s="65" t="str">
        <f>IF(C125=0,"NO SE COTIZARON HONORARIOS",M125/C125)</f>
        <v>0</v>
      </c>
    </row>
    <row r="126" spans="1:17">
      <c r="A126" s="63" t="s"/>
      <c r="B126" s="63" t="s"/>
      <c r="C126" s="64" t="s"/>
      <c r="D126" s="64" t="s"/>
      <c r="E126" s="64" t="s"/>
      <c r="F126" s="65" t="s"/>
      <c r="G126" s="64" t="s"/>
      <c r="H126" s="63" t="s"/>
      <c r="I126" s="64" t="s"/>
      <c r="J126" s="64" t="s"/>
      <c r="K126" s="64" t="s"/>
      <c r="L126" s="64" t="s"/>
      <c r="M126" s="64" t="s"/>
      <c r="N126" s="65" t="s"/>
      <c r="O126" s="64" t="s"/>
      <c r="P126" s="65" t="s"/>
      <c r="Q126" s="65" t="s"/>
    </row>
    <row r="127" spans="1:17">
      <c r="A127" s="63" t="s"/>
      <c r="B127" s="63" t="s"/>
      <c r="C127" s="64" t="s"/>
      <c r="D127" s="64" t="s"/>
      <c r="E127" s="64" t="s"/>
      <c r="F127" s="65" t="s"/>
      <c r="G127" s="64" t="s"/>
      <c r="H127" s="63" t="s"/>
      <c r="I127" s="64" t="s"/>
      <c r="J127" s="64" t="s"/>
      <c r="K127" s="64" t="s"/>
      <c r="L127" s="64" t="s"/>
      <c r="M127" s="64" t="s"/>
      <c r="N127" s="65" t="s"/>
      <c r="O127" s="64" t="s"/>
      <c r="P127" s="65" t="s"/>
      <c r="Q127" s="65" t="s"/>
    </row>
    <row r="128" spans="1:17">
      <c r="A128" s="63" t="s">
        <v>149</v>
      </c>
      <c r="B128" s="63" t="s"/>
      <c r="C128" s="64" t="s"/>
      <c r="D128" s="64" t="s"/>
      <c r="E128" s="64">
        <v>17057676</v>
      </c>
      <c r="F128" s="65" t="s"/>
      <c r="G128" s="64" t="s"/>
      <c r="H128" s="63" t="s"/>
      <c r="I128" s="64" t="s"/>
      <c r="J128" s="64" t="s"/>
      <c r="K128" s="64">
        <f>E128</f>
        <v>17057676</v>
      </c>
      <c r="L128" s="64" t="s"/>
      <c r="M128" s="64" t="s"/>
      <c r="N128" s="65" t="s"/>
      <c r="O128" s="64" t="s"/>
      <c r="P128" s="65" t="s"/>
      <c r="Q128" s="65" t="s"/>
    </row>
    <row r="129" spans="1:17">
      <c r="A129" s="63" t="s">
        <v>150</v>
      </c>
      <c r="B129" s="63" t="s"/>
      <c r="C129" s="64" t="s"/>
      <c r="D129" s="64" t="s"/>
      <c r="E129" s="64">
        <f>SUM(E5:E128)</f>
        <v>132413876</v>
      </c>
      <c r="F129" s="63" t="s"/>
      <c r="G129" s="64" t="s"/>
      <c r="H129" s="63" t="s"/>
      <c r="I129" s="64">
        <f>SUM(I5:I128)</f>
        <v>2497000</v>
      </c>
      <c r="J129" s="64" t="s"/>
      <c r="K129" s="64" t="s"/>
      <c r="L129" s="64" t="s"/>
      <c r="M129" s="64" t="s"/>
      <c r="N129" s="63" t="s"/>
      <c r="O129" s="64">
        <f>SUM(O5:O128)</f>
        <v>3229585.32435</v>
      </c>
      <c r="P129" s="63" t="s"/>
      <c r="Q129" s="63" t="s"/>
    </row>
    <row r="130" spans="1:17">
      <c r="A130" s="63" t="s">
        <v>151</v>
      </c>
      <c r="B130" s="63" t="s"/>
      <c r="C130" s="64" t="s"/>
      <c r="D130" s="64" t="s"/>
      <c r="E130" s="64">
        <f>E129-E128</f>
        <v>115356200</v>
      </c>
      <c r="F130" s="63" t="s"/>
      <c r="G130" s="64" t="s"/>
      <c r="H130" s="63" t="s"/>
      <c r="I130" s="64" t="s"/>
      <c r="J130" s="64" t="s"/>
      <c r="K130" s="64" t="s"/>
      <c r="L130" s="64" t="s"/>
      <c r="M130" s="64" t="s"/>
      <c r="N130" s="63" t="s"/>
      <c r="O130" s="64" t="s"/>
      <c r="P130" s="63" t="s"/>
      <c r="Q130" s="63" t="s"/>
    </row>
    <row r="132" spans="1:17">
      <c r="A132" t="s">
        <v>152</v>
      </c>
      <c r="B132">
        <v>0</v>
      </c>
    </row>
    <row r="133" spans="1:17">
      <c r="A133" t="s">
        <v>153</v>
      </c>
      <c r="B133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 showRowColHeaders="1"/>
  </sheetViews>
  <sheetFormatPr defaultRowHeight="12.75" outlineLevelRow="0" outlineLevelCol="0"/>
  <cols>
    <col min="1" max="1" width="13" customWidth="true" style="0"/>
    <col min="2" max="2" width="17.5703125" customWidth="true" style="0"/>
    <col min="3" max="3" width="7.5703125" customWidth="true" style="0"/>
    <col min="4" max="4" width="8.7109375" customWidth="true" style="0"/>
    <col min="6" max="6" width="11.140625" customWidth="true" style="0"/>
    <col min="7" max="7" width="30.7109375" customWidth="true" style="0"/>
    <col min="8" max="8" width="12.140625" customWidth="true" style="0"/>
    <col min="9" max="9" width="26.7109375" customWidth="true" style="0"/>
    <col min="10" max="10" width="22" customWidth="true" style="0"/>
    <col min="11" max="11" width="28" customWidth="true" style="0"/>
    <col min="12" max="12" width="31" customWidth="true" style="0"/>
  </cols>
  <sheetData>
    <row r="1" spans="1:12" customHeight="1" ht="16.5">
      <c r="A1" s="42" t="s">
        <v>154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155</v>
      </c>
      <c r="B2" s="46" t="s">
        <v>156</v>
      </c>
      <c r="C2" s="47" t="s">
        <v>157</v>
      </c>
      <c r="D2" s="48"/>
      <c r="E2" s="49"/>
      <c r="F2" s="46" t="s">
        <v>158</v>
      </c>
      <c r="G2" s="46" t="s">
        <v>159</v>
      </c>
      <c r="H2" s="46" t="s">
        <v>160</v>
      </c>
      <c r="I2" s="46" t="s">
        <v>161</v>
      </c>
      <c r="J2" s="46" t="s">
        <v>162</v>
      </c>
      <c r="K2" s="46" t="s">
        <v>163</v>
      </c>
      <c r="L2" s="46" t="s">
        <v>164</v>
      </c>
    </row>
    <row r="3" spans="1:12" customHeight="1" ht="24.75">
      <c r="A3" s="50"/>
      <c r="B3" s="50"/>
      <c r="C3" s="51" t="s">
        <v>165</v>
      </c>
      <c r="D3" s="51" t="s">
        <v>166</v>
      </c>
      <c r="E3" s="51" t="s">
        <v>167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168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>
        <f>+L45</f>
        <v>0</v>
      </c>
      <c r="K5" s="12">
        <f>IF(I5=0,0,H5/I5)</f>
        <v>0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169</v>
      </c>
      <c r="B7" s="10">
        <f>FEBRERO!E130</f>
        <v>115356200</v>
      </c>
      <c r="C7" s="10">
        <v>0</v>
      </c>
      <c r="D7" s="10">
        <v>0</v>
      </c>
      <c r="E7" s="10">
        <v>0</v>
      </c>
      <c r="F7" s="11">
        <v>0</v>
      </c>
      <c r="G7" s="10">
        <f>FEBRERO!I129</f>
        <v>2497000</v>
      </c>
      <c r="H7" s="10">
        <f>+C7+G7+D7+E7</f>
        <v>2497000</v>
      </c>
      <c r="I7" s="10">
        <f>FEBRERO!O129</f>
        <v>3229585.32435</v>
      </c>
      <c r="J7" s="11">
        <f>FEBRERO!D129</f>
        <v>0</v>
      </c>
      <c r="K7" s="12">
        <f>IF(I7=0,0,H7/I7)</f>
        <v>0.773164276285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170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171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172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173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174</v>
      </c>
      <c r="B17" s="16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>+C17+G17+D17+E17</f>
        <v>0</v>
      </c>
      <c r="I17" s="10">
        <v>0</v>
      </c>
      <c r="J17" s="11">
        <v>0</v>
      </c>
      <c r="K17" s="12">
        <f>IF(I17=0,0,H17/I17)</f>
        <v>0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175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176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177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178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179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180</v>
      </c>
      <c r="B29" s="54">
        <f>SUM(B5:B27)</f>
        <v>115356200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2497000</v>
      </c>
      <c r="H29" s="54">
        <f>SUM(H5:H27)</f>
        <v>2497000</v>
      </c>
      <c r="I29" s="54">
        <f>SUM(I5:I27)</f>
        <v>3229585.32435</v>
      </c>
      <c r="J29" s="55">
        <f>SUM(J5:J27)</f>
        <v>0</v>
      </c>
      <c r="K29" s="56">
        <f>AVERAGE(K5:K27)</f>
        <v>0.064430356357</v>
      </c>
      <c r="L29" s="57">
        <f>+AVERAGE(L5:L27)</f>
        <v>0</v>
      </c>
    </row>
    <row r="30" spans="1:12" customHeight="1" ht="15.75">
      <c r="A30" s="58" t="s">
        <v>181</v>
      </c>
      <c r="B30" s="59">
        <f>+AVERAGE(B5:B27)</f>
        <v>9613016.66667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208083.333333</v>
      </c>
      <c r="H30" s="59">
        <f>+AVERAGE(H5:H27)</f>
        <v>208083.333333</v>
      </c>
      <c r="I30" s="59">
        <f>+AVERAGE(I5:I27)</f>
        <v>269132.110362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FEBRERO</vt:lpstr>
      <vt:lpstr>Detalle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2010-11-19T14:12:02-05:00</dcterms:created>
  <dcterms:modified xsi:type="dcterms:W3CDTF">2010-11-22T18:23:38-05:00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